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lagus\Desktop\"/>
    </mc:Choice>
  </mc:AlternateContent>
  <bookViews>
    <workbookView xWindow="0" yWindow="0" windowWidth="28800" windowHeight="14100" activeTab="4"/>
  </bookViews>
  <sheets>
    <sheet name="bilanca" sheetId="5" r:id="rId1"/>
    <sheet name="prihodi" sheetId="4" r:id="rId2"/>
    <sheet name="rashodi-opći dio" sheetId="8" r:id="rId3"/>
    <sheet name="račun financiranja" sheetId="9" r:id="rId4"/>
    <sheet name="posebni dio" sheetId="1" r:id="rId5"/>
  </sheets>
  <definedNames>
    <definedName name="_xlnm._FilterDatabase" localSheetId="4" hidden="1">'posebni dio'!$A$3:$P$308</definedName>
    <definedName name="_xlnm._FilterDatabase" localSheetId="2" hidden="1">'rashodi-opći dio'!$A$5:$E$15</definedName>
    <definedName name="_xlnm.Print_Area" localSheetId="0">bilanca!$A$1:$S$25</definedName>
    <definedName name="_xlnm.Print_Area" localSheetId="4">'posebni dio'!$A$1:$P$308</definedName>
    <definedName name="_xlnm.Print_Area" localSheetId="1">prihodi!$A$1:$S$56</definedName>
    <definedName name="_xlnm.Print_Area" localSheetId="3">'račun financiranja'!$A$1:$S$23</definedName>
    <definedName name="_xlnm.Print_Area" localSheetId="2">'rashodi-opći dio'!$A$1:$S$100</definedName>
    <definedName name="_xlnm.Print_Titles" localSheetId="4">'posebni dio'!$2:$3</definedName>
    <definedName name="_xlnm.Print_Titles" localSheetId="1">prihodi!$3:$3</definedName>
    <definedName name="_xlnm.Print_Titles" localSheetId="3">'račun financiranja'!$2:$2</definedName>
    <definedName name="_xlnm.Print_Titles" localSheetId="2">'rashodi-opći dio'!$1:$2</definedName>
  </definedNames>
  <calcPr calcId="162913" fullCalcOnLoad="1"/>
</workbook>
</file>

<file path=xl/calcChain.xml><?xml version="1.0" encoding="utf-8"?>
<calcChain xmlns="http://schemas.openxmlformats.org/spreadsheetml/2006/main">
  <c r="O72" i="1" l="1"/>
  <c r="L72" i="1"/>
  <c r="I72" i="1"/>
  <c r="H69" i="1"/>
  <c r="N34" i="4"/>
  <c r="R11" i="5"/>
  <c r="R10" i="5"/>
  <c r="R8" i="5"/>
  <c r="R6" i="5"/>
  <c r="O6" i="5"/>
  <c r="O11" i="5"/>
  <c r="O9" i="5"/>
  <c r="O8" i="5"/>
  <c r="R34" i="4"/>
  <c r="R33" i="4"/>
  <c r="O35" i="4"/>
  <c r="O34" i="4"/>
  <c r="O33" i="4"/>
  <c r="R4" i="4"/>
  <c r="R96" i="8"/>
  <c r="R95" i="8"/>
  <c r="O96" i="8"/>
  <c r="O95" i="8"/>
  <c r="O91" i="8"/>
  <c r="R84" i="8"/>
  <c r="R83" i="8"/>
  <c r="L83" i="8"/>
  <c r="R79" i="8"/>
  <c r="R77" i="8"/>
  <c r="O76" i="8"/>
  <c r="O75" i="8"/>
  <c r="R74" i="8"/>
  <c r="R73" i="8"/>
  <c r="O73" i="8"/>
  <c r="O74" i="8"/>
  <c r="R70" i="8"/>
  <c r="O70" i="8"/>
  <c r="L70" i="8"/>
  <c r="R65" i="8"/>
  <c r="R47" i="8"/>
  <c r="O47" i="8"/>
  <c r="L47" i="8"/>
  <c r="R45" i="8"/>
  <c r="O45" i="8"/>
  <c r="L45" i="8"/>
  <c r="R42" i="8"/>
  <c r="O42" i="8"/>
  <c r="R40" i="8"/>
  <c r="O40" i="8"/>
  <c r="L37" i="8"/>
  <c r="L35" i="8"/>
  <c r="R30" i="8"/>
  <c r="O30" i="8"/>
  <c r="R28" i="8"/>
  <c r="O28" i="8"/>
  <c r="R21" i="8"/>
  <c r="O21" i="8"/>
  <c r="L20" i="8"/>
  <c r="O16" i="8"/>
  <c r="L24" i="8"/>
  <c r="R26" i="8"/>
  <c r="O26" i="8"/>
  <c r="L26" i="8"/>
  <c r="R5" i="8"/>
  <c r="O4" i="8"/>
  <c r="O5" i="8"/>
  <c r="R19" i="9"/>
  <c r="R20" i="9"/>
  <c r="L97" i="1"/>
  <c r="O97" i="1"/>
  <c r="O101" i="1"/>
  <c r="O102" i="1"/>
  <c r="O103" i="1"/>
  <c r="L4" i="1"/>
  <c r="L279" i="1"/>
  <c r="L280" i="1"/>
  <c r="O228" i="1"/>
  <c r="O246" i="1"/>
  <c r="O245" i="1"/>
  <c r="O247" i="1"/>
  <c r="L230" i="1"/>
  <c r="O202" i="1"/>
  <c r="O201" i="1"/>
  <c r="O200" i="1"/>
  <c r="L201" i="1"/>
  <c r="L200" i="1"/>
  <c r="L203" i="1"/>
  <c r="L202" i="1"/>
  <c r="O164" i="1"/>
  <c r="L164" i="1"/>
  <c r="O146" i="1"/>
  <c r="L146" i="1"/>
  <c r="O130" i="1"/>
  <c r="L130" i="1"/>
  <c r="O116" i="1"/>
  <c r="L116" i="1"/>
  <c r="O117" i="1"/>
  <c r="L117" i="1"/>
  <c r="O118" i="1"/>
  <c r="L118" i="1"/>
  <c r="L87" i="1"/>
  <c r="L101" i="1"/>
  <c r="L102" i="1"/>
  <c r="L103" i="1"/>
  <c r="O19" i="9"/>
  <c r="O20" i="9"/>
  <c r="O22" i="9"/>
  <c r="N6" i="1"/>
  <c r="L10" i="1"/>
  <c r="I6" i="1"/>
  <c r="K10" i="1"/>
  <c r="L95" i="8"/>
  <c r="L96" i="8"/>
  <c r="L87" i="8"/>
  <c r="L91" i="8"/>
  <c r="L88" i="8"/>
  <c r="L73" i="8"/>
  <c r="L74" i="8"/>
  <c r="L60" i="8"/>
  <c r="L63" i="8"/>
  <c r="L65" i="8"/>
  <c r="L40" i="8"/>
  <c r="L42" i="8"/>
  <c r="L16" i="8"/>
  <c r="L28" i="8"/>
  <c r="L30" i="8"/>
  <c r="I4" i="1"/>
  <c r="I41" i="1"/>
  <c r="I32" i="1"/>
  <c r="K16" i="9"/>
  <c r="K15" i="9"/>
  <c r="L19" i="9"/>
  <c r="L20" i="9"/>
  <c r="I99" i="1"/>
  <c r="I98" i="1"/>
  <c r="I101" i="1"/>
  <c r="I102" i="1"/>
  <c r="I103" i="1"/>
  <c r="I100" i="1"/>
  <c r="L12" i="5"/>
  <c r="L8" i="5"/>
  <c r="R7" i="5"/>
  <c r="O7" i="5"/>
  <c r="L7" i="5"/>
  <c r="R52" i="4"/>
  <c r="R51" i="4"/>
  <c r="R50" i="4"/>
  <c r="R49" i="4"/>
  <c r="O52" i="4"/>
  <c r="O51" i="4"/>
  <c r="O50" i="4"/>
  <c r="O49" i="4"/>
  <c r="L51" i="4"/>
  <c r="L50" i="4"/>
  <c r="L49" i="4"/>
  <c r="L52" i="4"/>
  <c r="K12" i="5"/>
  <c r="L11" i="5"/>
  <c r="L6" i="5"/>
  <c r="L4" i="4"/>
  <c r="L33" i="4"/>
  <c r="L34" i="4"/>
  <c r="L41" i="4"/>
  <c r="L10" i="5"/>
  <c r="L79" i="8"/>
  <c r="L80" i="8"/>
  <c r="L81" i="8"/>
  <c r="L82" i="8"/>
  <c r="I262" i="1"/>
  <c r="I263" i="1"/>
  <c r="I264" i="1"/>
  <c r="I265" i="1"/>
  <c r="I116" i="1"/>
  <c r="I130" i="1"/>
  <c r="I131" i="1"/>
  <c r="H117" i="1"/>
  <c r="I40" i="1"/>
  <c r="I254" i="1"/>
  <c r="I170" i="1"/>
  <c r="I119" i="1"/>
  <c r="L92" i="1"/>
  <c r="O73" i="1"/>
  <c r="L73" i="1"/>
  <c r="I73" i="1"/>
  <c r="O49" i="1"/>
  <c r="L49" i="1"/>
  <c r="I49" i="1"/>
  <c r="I25" i="1"/>
  <c r="I15" i="1"/>
  <c r="H11" i="1"/>
  <c r="S45" i="4"/>
  <c r="P45" i="4"/>
  <c r="J11" i="9"/>
  <c r="J12" i="9"/>
  <c r="M17" i="9"/>
  <c r="M18" i="9"/>
  <c r="M19" i="9"/>
  <c r="J17" i="9"/>
  <c r="J18" i="9"/>
  <c r="J19" i="9"/>
  <c r="J20" i="9"/>
  <c r="P154" i="1"/>
  <c r="M154" i="1"/>
  <c r="J154" i="1"/>
  <c r="P282" i="1"/>
  <c r="M282" i="1"/>
  <c r="J282" i="1"/>
  <c r="P255" i="1"/>
  <c r="M255" i="1"/>
  <c r="J255" i="1"/>
  <c r="G133" i="1"/>
  <c r="G122" i="1"/>
  <c r="G121" i="1"/>
  <c r="G95" i="1"/>
  <c r="G103" i="1"/>
  <c r="K18" i="4"/>
  <c r="K30" i="8"/>
  <c r="H125" i="1"/>
  <c r="I281" i="1"/>
  <c r="K19" i="4"/>
  <c r="P19" i="4"/>
  <c r="K28" i="8"/>
  <c r="K75" i="8"/>
  <c r="K70" i="8"/>
  <c r="L68" i="8"/>
  <c r="K63" i="8"/>
  <c r="I278" i="1"/>
  <c r="H280" i="1"/>
  <c r="H279" i="1"/>
  <c r="I279" i="1"/>
  <c r="P249" i="1"/>
  <c r="M249" i="1"/>
  <c r="J249" i="1"/>
  <c r="J248" i="1"/>
  <c r="Q19" i="4"/>
  <c r="S19" i="4"/>
  <c r="K17" i="4"/>
  <c r="K9" i="4"/>
  <c r="L9" i="4"/>
  <c r="K11" i="4"/>
  <c r="K87" i="8"/>
  <c r="K84" i="8"/>
  <c r="J45" i="4"/>
  <c r="Q35" i="4"/>
  <c r="N35" i="4"/>
  <c r="K35" i="4"/>
  <c r="P35" i="4"/>
  <c r="H35" i="4"/>
  <c r="I35" i="4"/>
  <c r="Q11" i="4"/>
  <c r="R11" i="4"/>
  <c r="I12" i="1"/>
  <c r="J12" i="1"/>
  <c r="L12" i="1"/>
  <c r="I13" i="1"/>
  <c r="J13" i="1"/>
  <c r="L13" i="1"/>
  <c r="I14" i="1"/>
  <c r="J14" i="1"/>
  <c r="L14" i="1"/>
  <c r="J15" i="1"/>
  <c r="L15" i="1"/>
  <c r="R18" i="4"/>
  <c r="Q17" i="4"/>
  <c r="Q16" i="4"/>
  <c r="R16" i="4"/>
  <c r="N17" i="4"/>
  <c r="O17" i="4"/>
  <c r="O18" i="4"/>
  <c r="L18" i="4"/>
  <c r="R20" i="4"/>
  <c r="O20" i="4"/>
  <c r="L20" i="4"/>
  <c r="N19" i="4"/>
  <c r="O19" i="4"/>
  <c r="L19" i="4"/>
  <c r="H17" i="4"/>
  <c r="I17" i="4"/>
  <c r="I18" i="4"/>
  <c r="I20" i="4"/>
  <c r="H19" i="4"/>
  <c r="I19" i="4"/>
  <c r="F35" i="4"/>
  <c r="R20" i="5"/>
  <c r="R7" i="4"/>
  <c r="R10" i="4"/>
  <c r="R12" i="4"/>
  <c r="R13" i="4"/>
  <c r="R15" i="4"/>
  <c r="R23" i="4"/>
  <c r="R24" i="4"/>
  <c r="R25" i="4"/>
  <c r="R26" i="4"/>
  <c r="R27" i="4"/>
  <c r="R29" i="4"/>
  <c r="R30" i="4"/>
  <c r="R32" i="4"/>
  <c r="R38" i="4"/>
  <c r="R37" i="4"/>
  <c r="R39" i="4"/>
  <c r="R36" i="4"/>
  <c r="R41" i="4"/>
  <c r="R44" i="4"/>
  <c r="R45" i="4"/>
  <c r="R47" i="4"/>
  <c r="R48" i="4"/>
  <c r="R53" i="4"/>
  <c r="R55" i="4"/>
  <c r="R7" i="8"/>
  <c r="R8" i="8"/>
  <c r="R9" i="8"/>
  <c r="R10" i="8"/>
  <c r="R12" i="8"/>
  <c r="R14" i="8"/>
  <c r="R15" i="8"/>
  <c r="R18" i="8"/>
  <c r="R19" i="8"/>
  <c r="R20" i="8"/>
  <c r="R22" i="8"/>
  <c r="R23" i="8"/>
  <c r="R24" i="8"/>
  <c r="R25" i="8"/>
  <c r="R27" i="8"/>
  <c r="R29" i="8"/>
  <c r="R31" i="8"/>
  <c r="R32" i="8"/>
  <c r="R33" i="8"/>
  <c r="R34" i="8"/>
  <c r="R35" i="8"/>
  <c r="R36" i="8"/>
  <c r="R37" i="8"/>
  <c r="R39" i="8"/>
  <c r="R41" i="8"/>
  <c r="R43" i="8"/>
  <c r="R44" i="8"/>
  <c r="R46" i="8"/>
  <c r="R50" i="8"/>
  <c r="R51" i="8"/>
  <c r="R52" i="8"/>
  <c r="R54" i="8"/>
  <c r="R55" i="8"/>
  <c r="R56" i="8"/>
  <c r="R59" i="8"/>
  <c r="R62" i="8"/>
  <c r="R64" i="8"/>
  <c r="R67" i="8"/>
  <c r="R69" i="8"/>
  <c r="R72" i="8"/>
  <c r="R76" i="8"/>
  <c r="R82" i="8"/>
  <c r="R85" i="8"/>
  <c r="R86" i="8"/>
  <c r="R88" i="8"/>
  <c r="R89" i="8"/>
  <c r="R90" i="8"/>
  <c r="R91" i="8"/>
  <c r="R93" i="8"/>
  <c r="R94" i="8"/>
  <c r="R99" i="8"/>
  <c r="R4" i="9"/>
  <c r="R5" i="9"/>
  <c r="R7" i="9"/>
  <c r="R9" i="9"/>
  <c r="R12" i="9"/>
  <c r="R14" i="9"/>
  <c r="R18" i="9"/>
  <c r="R22" i="9"/>
  <c r="O12" i="1"/>
  <c r="O13" i="1"/>
  <c r="O14" i="1"/>
  <c r="O15" i="1"/>
  <c r="O17" i="1"/>
  <c r="O19" i="1"/>
  <c r="O20" i="1"/>
  <c r="O23" i="1"/>
  <c r="O24" i="1"/>
  <c r="O25" i="1"/>
  <c r="O27" i="1"/>
  <c r="O28" i="1"/>
  <c r="O29" i="1"/>
  <c r="O30" i="1"/>
  <c r="O31" i="1"/>
  <c r="O33" i="1"/>
  <c r="O34" i="1"/>
  <c r="O35" i="1"/>
  <c r="O36" i="1"/>
  <c r="O37" i="1"/>
  <c r="O38" i="1"/>
  <c r="O39" i="1"/>
  <c r="O40" i="1"/>
  <c r="O41" i="1"/>
  <c r="O43" i="1"/>
  <c r="O45" i="1"/>
  <c r="O46" i="1"/>
  <c r="O47" i="1"/>
  <c r="O48" i="1"/>
  <c r="O50" i="1"/>
  <c r="O53" i="1"/>
  <c r="O54" i="1"/>
  <c r="O55" i="1"/>
  <c r="O58" i="1"/>
  <c r="O63" i="1"/>
  <c r="O64" i="1"/>
  <c r="O65" i="1"/>
  <c r="O66" i="1"/>
  <c r="O71" i="1"/>
  <c r="O78" i="1"/>
  <c r="O79" i="1"/>
  <c r="O84" i="1"/>
  <c r="O85" i="1"/>
  <c r="O92" i="1"/>
  <c r="O95" i="1"/>
  <c r="O100" i="1"/>
  <c r="O108" i="1"/>
  <c r="O111" i="1"/>
  <c r="O119" i="1"/>
  <c r="O120" i="1"/>
  <c r="O121" i="1"/>
  <c r="O122" i="1"/>
  <c r="O124" i="1"/>
  <c r="O125" i="1"/>
  <c r="O126" i="1"/>
  <c r="O127" i="1"/>
  <c r="O128" i="1"/>
  <c r="O129" i="1"/>
  <c r="O131" i="1"/>
  <c r="O132" i="1"/>
  <c r="O133" i="1"/>
  <c r="O136" i="1"/>
  <c r="O141" i="1"/>
  <c r="O142" i="1"/>
  <c r="O147" i="1"/>
  <c r="O148" i="1"/>
  <c r="O150" i="1"/>
  <c r="O151" i="1"/>
  <c r="O154" i="1"/>
  <c r="O157" i="1"/>
  <c r="O162" i="1"/>
  <c r="O167" i="1"/>
  <c r="O169" i="1"/>
  <c r="O170" i="1"/>
  <c r="O171" i="1"/>
  <c r="O173" i="1"/>
  <c r="O174" i="1"/>
  <c r="O177" i="1"/>
  <c r="O178" i="1"/>
  <c r="O181" i="1"/>
  <c r="O186" i="1"/>
  <c r="O187" i="1"/>
  <c r="O188" i="1"/>
  <c r="O189" i="1"/>
  <c r="O191" i="1"/>
  <c r="O192" i="1"/>
  <c r="O193" i="1"/>
  <c r="O194" i="1"/>
  <c r="O195" i="1"/>
  <c r="O197" i="1"/>
  <c r="O198" i="1"/>
  <c r="O203" i="1"/>
  <c r="O204" i="1"/>
  <c r="O206" i="1"/>
  <c r="O207" i="1"/>
  <c r="O208" i="1"/>
  <c r="O213" i="1"/>
  <c r="O214" i="1"/>
  <c r="O217" i="1"/>
  <c r="O220" i="1"/>
  <c r="O225" i="1"/>
  <c r="O233" i="1"/>
  <c r="O235" i="1"/>
  <c r="O237" i="1"/>
  <c r="O240" i="1"/>
  <c r="O243" i="1"/>
  <c r="O248" i="1"/>
  <c r="O249" i="1"/>
  <c r="O254" i="1"/>
  <c r="O255" i="1"/>
  <c r="O260" i="1"/>
  <c r="O265" i="1"/>
  <c r="O270" i="1"/>
  <c r="O273" i="1"/>
  <c r="O278" i="1"/>
  <c r="O281" i="1"/>
  <c r="O282" i="1"/>
  <c r="O285" i="1"/>
  <c r="O287" i="1"/>
  <c r="O288" i="1"/>
  <c r="O289" i="1"/>
  <c r="O291" i="1"/>
  <c r="O292" i="1"/>
  <c r="O297" i="1"/>
  <c r="O302" i="1"/>
  <c r="O307" i="1"/>
  <c r="O20" i="5"/>
  <c r="O7" i="4"/>
  <c r="O10" i="4"/>
  <c r="O12" i="4"/>
  <c r="O13" i="4"/>
  <c r="O15" i="4"/>
  <c r="O23" i="4"/>
  <c r="O24" i="4"/>
  <c r="O25" i="4"/>
  <c r="O26" i="4"/>
  <c r="O27" i="4"/>
  <c r="O29" i="4"/>
  <c r="O30" i="4"/>
  <c r="O32" i="4"/>
  <c r="O38" i="4"/>
  <c r="O37" i="4"/>
  <c r="O39" i="4"/>
  <c r="O36" i="4"/>
  <c r="O41" i="4"/>
  <c r="O44" i="4"/>
  <c r="O45" i="4"/>
  <c r="O47" i="4"/>
  <c r="O48" i="4"/>
  <c r="O53" i="4"/>
  <c r="O55" i="4"/>
  <c r="O7" i="8"/>
  <c r="O8" i="8"/>
  <c r="O9" i="8"/>
  <c r="O10" i="8"/>
  <c r="O12" i="8"/>
  <c r="O14" i="8"/>
  <c r="O15" i="8"/>
  <c r="O18" i="8"/>
  <c r="O19" i="8"/>
  <c r="O20" i="8"/>
  <c r="O22" i="8"/>
  <c r="O23" i="8"/>
  <c r="O24" i="8"/>
  <c r="O25" i="8"/>
  <c r="O27" i="8"/>
  <c r="O29" i="8"/>
  <c r="O31" i="8"/>
  <c r="O32" i="8"/>
  <c r="O33" i="8"/>
  <c r="O34" i="8"/>
  <c r="O35" i="8"/>
  <c r="O36" i="8"/>
  <c r="O37" i="8"/>
  <c r="O38" i="8"/>
  <c r="O39" i="8"/>
  <c r="O41" i="8"/>
  <c r="O43" i="8"/>
  <c r="O44" i="8"/>
  <c r="O46" i="8"/>
  <c r="O50" i="8"/>
  <c r="O51" i="8"/>
  <c r="O52" i="8"/>
  <c r="O54" i="8"/>
  <c r="O55" i="8"/>
  <c r="O56" i="8"/>
  <c r="O59" i="8"/>
  <c r="O62" i="8"/>
  <c r="O64" i="8"/>
  <c r="O65" i="8"/>
  <c r="O67" i="8"/>
  <c r="O69" i="8"/>
  <c r="O72" i="8"/>
  <c r="O77" i="8"/>
  <c r="O82" i="8"/>
  <c r="O85" i="8"/>
  <c r="O86" i="8"/>
  <c r="O88" i="8"/>
  <c r="O89" i="8"/>
  <c r="O90" i="8"/>
  <c r="O93" i="8"/>
  <c r="O94" i="8"/>
  <c r="O99" i="8"/>
  <c r="O4" i="9"/>
  <c r="O5" i="9"/>
  <c r="O9" i="9"/>
  <c r="O12" i="9"/>
  <c r="O14" i="9"/>
  <c r="O18" i="9"/>
  <c r="L17" i="1"/>
  <c r="L19" i="1"/>
  <c r="L20" i="1"/>
  <c r="L23" i="1"/>
  <c r="L24" i="1"/>
  <c r="L25" i="1"/>
  <c r="L27" i="1"/>
  <c r="L28" i="1"/>
  <c r="L29" i="1"/>
  <c r="L30" i="1"/>
  <c r="L31" i="1"/>
  <c r="L33" i="1"/>
  <c r="L34" i="1"/>
  <c r="L35" i="1"/>
  <c r="L36" i="1"/>
  <c r="L37" i="1"/>
  <c r="L38" i="1"/>
  <c r="L39" i="1"/>
  <c r="L40" i="1"/>
  <c r="L41" i="1"/>
  <c r="L43" i="1"/>
  <c r="L45" i="1"/>
  <c r="L46" i="1"/>
  <c r="L47" i="1"/>
  <c r="L48" i="1"/>
  <c r="L50" i="1"/>
  <c r="L53" i="1"/>
  <c r="L54" i="1"/>
  <c r="L55" i="1"/>
  <c r="L58" i="1"/>
  <c r="L63" i="1"/>
  <c r="L64" i="1"/>
  <c r="L65" i="1"/>
  <c r="L66" i="1"/>
  <c r="L71" i="1"/>
  <c r="L78" i="1"/>
  <c r="L79" i="1"/>
  <c r="L84" i="1"/>
  <c r="L85" i="1"/>
  <c r="L95" i="1"/>
  <c r="L100" i="1"/>
  <c r="L108" i="1"/>
  <c r="L111" i="1"/>
  <c r="L119" i="1"/>
  <c r="L120" i="1"/>
  <c r="L121" i="1"/>
  <c r="L122" i="1"/>
  <c r="L124" i="1"/>
  <c r="L125" i="1"/>
  <c r="L126" i="1"/>
  <c r="L127" i="1"/>
  <c r="L128" i="1"/>
  <c r="L129" i="1"/>
  <c r="L131" i="1"/>
  <c r="L132" i="1"/>
  <c r="L133" i="1"/>
  <c r="L136" i="1"/>
  <c r="L141" i="1"/>
  <c r="L142" i="1"/>
  <c r="L147" i="1"/>
  <c r="L148" i="1"/>
  <c r="L150" i="1"/>
  <c r="L151" i="1"/>
  <c r="L154" i="1"/>
  <c r="L157" i="1"/>
  <c r="L162" i="1"/>
  <c r="L167" i="1"/>
  <c r="L169" i="1"/>
  <c r="L170" i="1"/>
  <c r="L171" i="1"/>
  <c r="L173" i="1"/>
  <c r="L174" i="1"/>
  <c r="L177" i="1"/>
  <c r="L178" i="1"/>
  <c r="L181" i="1"/>
  <c r="L186" i="1"/>
  <c r="L187" i="1"/>
  <c r="L188" i="1"/>
  <c r="L189" i="1"/>
  <c r="L191" i="1"/>
  <c r="L192" i="1"/>
  <c r="L193" i="1"/>
  <c r="L194" i="1"/>
  <c r="L195" i="1"/>
  <c r="L197" i="1"/>
  <c r="L198" i="1"/>
  <c r="L204" i="1"/>
  <c r="L206" i="1"/>
  <c r="L207" i="1"/>
  <c r="L208" i="1"/>
  <c r="L213" i="1"/>
  <c r="L214" i="1"/>
  <c r="L217" i="1"/>
  <c r="L220" i="1"/>
  <c r="L225" i="1"/>
  <c r="L233" i="1"/>
  <c r="L235" i="1"/>
  <c r="L237" i="1"/>
  <c r="L240" i="1"/>
  <c r="L243" i="1"/>
  <c r="L248" i="1"/>
  <c r="L249" i="1"/>
  <c r="L254" i="1"/>
  <c r="L255" i="1"/>
  <c r="L260" i="1"/>
  <c r="L265" i="1"/>
  <c r="L270" i="1"/>
  <c r="L273" i="1"/>
  <c r="L278" i="1"/>
  <c r="L281" i="1"/>
  <c r="L282" i="1"/>
  <c r="L285" i="1"/>
  <c r="L287" i="1"/>
  <c r="L288" i="1"/>
  <c r="L289" i="1"/>
  <c r="L291" i="1"/>
  <c r="L292" i="1"/>
  <c r="L297" i="1"/>
  <c r="L302" i="1"/>
  <c r="L307" i="1"/>
  <c r="L20" i="5"/>
  <c r="L7" i="4"/>
  <c r="L10" i="4"/>
  <c r="L12" i="4"/>
  <c r="L13" i="4"/>
  <c r="L15" i="4"/>
  <c r="L23" i="4"/>
  <c r="L24" i="4"/>
  <c r="L25" i="4"/>
  <c r="L26" i="4"/>
  <c r="L27" i="4"/>
  <c r="L29" i="4"/>
  <c r="L30" i="4"/>
  <c r="L32" i="4"/>
  <c r="L38" i="4"/>
  <c r="L37" i="4"/>
  <c r="L39" i="4"/>
  <c r="L36" i="4"/>
  <c r="L44" i="4"/>
  <c r="L45" i="4"/>
  <c r="L47" i="4"/>
  <c r="L48" i="4"/>
  <c r="L53" i="4"/>
  <c r="L55" i="4"/>
  <c r="L7" i="8"/>
  <c r="L8" i="8"/>
  <c r="L9" i="8"/>
  <c r="L10" i="8"/>
  <c r="L12" i="8"/>
  <c r="L14" i="8"/>
  <c r="L15" i="8"/>
  <c r="L18" i="8"/>
  <c r="L19" i="8"/>
  <c r="L22" i="8"/>
  <c r="L23" i="8"/>
  <c r="L25" i="8"/>
  <c r="L27" i="8"/>
  <c r="L29" i="8"/>
  <c r="L31" i="8"/>
  <c r="L32" i="8"/>
  <c r="L33" i="8"/>
  <c r="L34" i="8"/>
  <c r="L36" i="8"/>
  <c r="L39" i="8"/>
  <c r="L41" i="8"/>
  <c r="L43" i="8"/>
  <c r="L44" i="8"/>
  <c r="L46" i="8"/>
  <c r="L50" i="8"/>
  <c r="L51" i="8"/>
  <c r="L52" i="8"/>
  <c r="L54" i="8"/>
  <c r="L55" i="8"/>
  <c r="L56" i="8"/>
  <c r="L59" i="8"/>
  <c r="L62" i="8"/>
  <c r="L64" i="8"/>
  <c r="L67" i="8"/>
  <c r="L69" i="8"/>
  <c r="L72" i="8"/>
  <c r="L76" i="8"/>
  <c r="L77" i="8"/>
  <c r="L85" i="8"/>
  <c r="L86" i="8"/>
  <c r="L89" i="8"/>
  <c r="L90" i="8"/>
  <c r="L93" i="8"/>
  <c r="L94" i="8"/>
  <c r="L99" i="8"/>
  <c r="L4" i="9"/>
  <c r="L5" i="9"/>
  <c r="L9" i="9"/>
  <c r="L12" i="9"/>
  <c r="L14" i="9"/>
  <c r="L18" i="9"/>
  <c r="L22" i="9"/>
  <c r="I17" i="1"/>
  <c r="I19" i="1"/>
  <c r="I20" i="1"/>
  <c r="I23" i="1"/>
  <c r="I24" i="1"/>
  <c r="I27" i="1"/>
  <c r="I28" i="1"/>
  <c r="I29" i="1"/>
  <c r="I30" i="1"/>
  <c r="I31" i="1"/>
  <c r="I33" i="1"/>
  <c r="I34" i="1"/>
  <c r="I35" i="1"/>
  <c r="I36" i="1"/>
  <c r="I37" i="1"/>
  <c r="I38" i="1"/>
  <c r="I39" i="1"/>
  <c r="I43" i="1"/>
  <c r="I45" i="1"/>
  <c r="I46" i="1"/>
  <c r="I47" i="1"/>
  <c r="I48" i="1"/>
  <c r="I50" i="1"/>
  <c r="I53" i="1"/>
  <c r="I54" i="1"/>
  <c r="I55" i="1"/>
  <c r="I58" i="1"/>
  <c r="I63" i="1"/>
  <c r="I64" i="1"/>
  <c r="I65" i="1"/>
  <c r="I66" i="1"/>
  <c r="I71" i="1"/>
  <c r="I78" i="1"/>
  <c r="I79" i="1"/>
  <c r="I84" i="1"/>
  <c r="I85" i="1"/>
  <c r="I92" i="1"/>
  <c r="I95" i="1"/>
  <c r="I108" i="1"/>
  <c r="I111" i="1"/>
  <c r="I120" i="1"/>
  <c r="I121" i="1"/>
  <c r="I122" i="1"/>
  <c r="I124" i="1"/>
  <c r="I125" i="1"/>
  <c r="I126" i="1"/>
  <c r="I127" i="1"/>
  <c r="I128" i="1"/>
  <c r="I129" i="1"/>
  <c r="I132" i="1"/>
  <c r="I133" i="1"/>
  <c r="I136" i="1"/>
  <c r="I141" i="1"/>
  <c r="I142" i="1"/>
  <c r="I147" i="1"/>
  <c r="I148" i="1"/>
  <c r="I150" i="1"/>
  <c r="I151" i="1"/>
  <c r="I154" i="1"/>
  <c r="I157" i="1"/>
  <c r="I162" i="1"/>
  <c r="I167" i="1"/>
  <c r="I169" i="1"/>
  <c r="I171" i="1"/>
  <c r="I173" i="1"/>
  <c r="I174" i="1"/>
  <c r="I177" i="1"/>
  <c r="I178" i="1"/>
  <c r="I181" i="1"/>
  <c r="I186" i="1"/>
  <c r="I187" i="1"/>
  <c r="I188" i="1"/>
  <c r="I189" i="1"/>
  <c r="I191" i="1"/>
  <c r="I192" i="1"/>
  <c r="I193" i="1"/>
  <c r="I194" i="1"/>
  <c r="I195" i="1"/>
  <c r="I197" i="1"/>
  <c r="I198" i="1"/>
  <c r="I203" i="1"/>
  <c r="I204" i="1"/>
  <c r="I206" i="1"/>
  <c r="I207" i="1"/>
  <c r="I208" i="1"/>
  <c r="I213" i="1"/>
  <c r="I214" i="1"/>
  <c r="I217" i="1"/>
  <c r="I220" i="1"/>
  <c r="I225" i="1"/>
  <c r="I233" i="1"/>
  <c r="I235" i="1"/>
  <c r="I237" i="1"/>
  <c r="I240" i="1"/>
  <c r="I243" i="1"/>
  <c r="I248" i="1"/>
  <c r="I249" i="1"/>
  <c r="I255" i="1"/>
  <c r="I260" i="1"/>
  <c r="I270" i="1"/>
  <c r="I273" i="1"/>
  <c r="I282" i="1"/>
  <c r="I285" i="1"/>
  <c r="I287" i="1"/>
  <c r="I288" i="1"/>
  <c r="I289" i="1"/>
  <c r="I291" i="1"/>
  <c r="I292" i="1"/>
  <c r="I297" i="1"/>
  <c r="I302" i="1"/>
  <c r="I307" i="1"/>
  <c r="I20" i="5"/>
  <c r="I7" i="4"/>
  <c r="I10" i="4"/>
  <c r="I12" i="4"/>
  <c r="I13" i="4"/>
  <c r="I15" i="4"/>
  <c r="I23" i="4"/>
  <c r="I24" i="4"/>
  <c r="I25" i="4"/>
  <c r="I26" i="4"/>
  <c r="I27" i="4"/>
  <c r="I29" i="4"/>
  <c r="I30" i="4"/>
  <c r="I32" i="4"/>
  <c r="I38" i="4"/>
  <c r="I37" i="4"/>
  <c r="I39" i="4"/>
  <c r="I36" i="4"/>
  <c r="I41" i="4"/>
  <c r="I44" i="4"/>
  <c r="I45" i="4"/>
  <c r="I47" i="4"/>
  <c r="I48" i="4"/>
  <c r="I52" i="4"/>
  <c r="I53" i="4"/>
  <c r="I55" i="4"/>
  <c r="I7" i="8"/>
  <c r="I8" i="8"/>
  <c r="I9" i="8"/>
  <c r="I10" i="8"/>
  <c r="I12" i="8"/>
  <c r="I14" i="8"/>
  <c r="I15" i="8"/>
  <c r="I18" i="8"/>
  <c r="I19" i="8"/>
  <c r="I20" i="8"/>
  <c r="I21" i="8"/>
  <c r="I22" i="8"/>
  <c r="I23" i="8"/>
  <c r="I24" i="8"/>
  <c r="I25" i="8"/>
  <c r="I26" i="8"/>
  <c r="I27" i="8"/>
  <c r="I29" i="8"/>
  <c r="I30" i="8"/>
  <c r="I31" i="8"/>
  <c r="I32" i="8"/>
  <c r="I33" i="8"/>
  <c r="I34" i="8"/>
  <c r="I35" i="8"/>
  <c r="I36" i="8"/>
  <c r="I37" i="8"/>
  <c r="I38" i="8"/>
  <c r="I39" i="8"/>
  <c r="I41" i="8"/>
  <c r="I42" i="8"/>
  <c r="I43" i="8"/>
  <c r="I44" i="8"/>
  <c r="I45" i="8"/>
  <c r="I46" i="8"/>
  <c r="I47" i="8"/>
  <c r="I50" i="8"/>
  <c r="I51" i="8"/>
  <c r="I52" i="8"/>
  <c r="I53" i="8"/>
  <c r="I54" i="8"/>
  <c r="I55" i="8"/>
  <c r="I56" i="8"/>
  <c r="I59" i="8"/>
  <c r="I62" i="8"/>
  <c r="I64" i="8"/>
  <c r="I65" i="8"/>
  <c r="I67" i="8"/>
  <c r="I68" i="8"/>
  <c r="I69" i="8"/>
  <c r="I71" i="8"/>
  <c r="I72" i="8"/>
  <c r="I74" i="8"/>
  <c r="I75" i="8"/>
  <c r="I76" i="8"/>
  <c r="I77" i="8"/>
  <c r="I81" i="8"/>
  <c r="I82" i="8"/>
  <c r="I85" i="8"/>
  <c r="I86" i="8"/>
  <c r="I88" i="8"/>
  <c r="I89" i="8"/>
  <c r="I90" i="8"/>
  <c r="I91" i="8"/>
  <c r="I93" i="8"/>
  <c r="I94" i="8"/>
  <c r="I95" i="8"/>
  <c r="I96" i="8"/>
  <c r="I97" i="8"/>
  <c r="I98" i="8"/>
  <c r="I99" i="8"/>
  <c r="I4" i="9"/>
  <c r="I5" i="9"/>
  <c r="I7" i="9"/>
  <c r="I8" i="9"/>
  <c r="I9" i="9"/>
  <c r="I11" i="9"/>
  <c r="I12" i="9"/>
  <c r="I14" i="9"/>
  <c r="I15" i="9"/>
  <c r="I16" i="9"/>
  <c r="I17" i="9"/>
  <c r="I18" i="9"/>
  <c r="I19" i="9"/>
  <c r="I20" i="9"/>
  <c r="I21" i="9"/>
  <c r="I22" i="9"/>
  <c r="F12" i="1"/>
  <c r="F13" i="1"/>
  <c r="F14" i="1"/>
  <c r="F15" i="1"/>
  <c r="F17" i="1"/>
  <c r="F19" i="1"/>
  <c r="F20" i="1"/>
  <c r="F23" i="1"/>
  <c r="F24" i="1"/>
  <c r="F25" i="1"/>
  <c r="F27" i="1"/>
  <c r="F28" i="1"/>
  <c r="F29" i="1"/>
  <c r="F30" i="1"/>
  <c r="F31" i="1"/>
  <c r="F33" i="1"/>
  <c r="F34" i="1"/>
  <c r="F35" i="1"/>
  <c r="F36" i="1"/>
  <c r="F37" i="1"/>
  <c r="F38" i="1"/>
  <c r="F39" i="1"/>
  <c r="F40" i="1"/>
  <c r="F41" i="1"/>
  <c r="F43" i="1"/>
  <c r="F45" i="1"/>
  <c r="F46" i="1"/>
  <c r="F47" i="1"/>
  <c r="F48" i="1"/>
  <c r="F49" i="1"/>
  <c r="F50" i="1"/>
  <c r="F53" i="1"/>
  <c r="F54" i="1"/>
  <c r="F55" i="1"/>
  <c r="F58" i="1"/>
  <c r="F63" i="1"/>
  <c r="F64" i="1"/>
  <c r="F65" i="1"/>
  <c r="F66" i="1"/>
  <c r="F71" i="1"/>
  <c r="F73" i="1"/>
  <c r="F78" i="1"/>
  <c r="F79" i="1"/>
  <c r="F84" i="1"/>
  <c r="F85" i="1"/>
  <c r="F92" i="1"/>
  <c r="F95" i="1"/>
  <c r="F100" i="1"/>
  <c r="F103" i="1"/>
  <c r="F108" i="1"/>
  <c r="F111" i="1"/>
  <c r="F119" i="1"/>
  <c r="F120" i="1"/>
  <c r="F121" i="1"/>
  <c r="F122" i="1"/>
  <c r="F124" i="1"/>
  <c r="F125" i="1"/>
  <c r="F126" i="1"/>
  <c r="F127" i="1"/>
  <c r="F128" i="1"/>
  <c r="F129" i="1"/>
  <c r="F131" i="1"/>
  <c r="F132" i="1"/>
  <c r="F133" i="1"/>
  <c r="F136" i="1"/>
  <c r="F141" i="1"/>
  <c r="F142" i="1"/>
  <c r="F147" i="1"/>
  <c r="F148" i="1"/>
  <c r="F150" i="1"/>
  <c r="F151" i="1"/>
  <c r="F154" i="1"/>
  <c r="F157" i="1"/>
  <c r="F162" i="1"/>
  <c r="F167" i="1"/>
  <c r="F169" i="1"/>
  <c r="F170" i="1"/>
  <c r="F171" i="1"/>
  <c r="F173" i="1"/>
  <c r="F174" i="1"/>
  <c r="F177" i="1"/>
  <c r="F178" i="1"/>
  <c r="F181" i="1"/>
  <c r="F186" i="1"/>
  <c r="F187" i="1"/>
  <c r="F188" i="1"/>
  <c r="F189" i="1"/>
  <c r="F191" i="1"/>
  <c r="F192" i="1"/>
  <c r="F193" i="1"/>
  <c r="F194" i="1"/>
  <c r="F195" i="1"/>
  <c r="F197" i="1"/>
  <c r="F198" i="1"/>
  <c r="F203" i="1"/>
  <c r="F204" i="1"/>
  <c r="F206" i="1"/>
  <c r="F207" i="1"/>
  <c r="F208" i="1"/>
  <c r="F213" i="1"/>
  <c r="F214" i="1"/>
  <c r="F217" i="1"/>
  <c r="F220" i="1"/>
  <c r="F225" i="1"/>
  <c r="F233" i="1"/>
  <c r="F235" i="1"/>
  <c r="F237" i="1"/>
  <c r="F240" i="1"/>
  <c r="F243" i="1"/>
  <c r="F248" i="1"/>
  <c r="F249" i="1"/>
  <c r="F254" i="1"/>
  <c r="F255" i="1"/>
  <c r="F260" i="1"/>
  <c r="F265" i="1"/>
  <c r="F270" i="1"/>
  <c r="F273" i="1"/>
  <c r="F278" i="1"/>
  <c r="F281" i="1"/>
  <c r="F282" i="1"/>
  <c r="F285" i="1"/>
  <c r="F287" i="1"/>
  <c r="F288" i="1"/>
  <c r="F289" i="1"/>
  <c r="F291" i="1"/>
  <c r="F292" i="1"/>
  <c r="F297" i="1"/>
  <c r="F302" i="1"/>
  <c r="F307" i="1"/>
  <c r="H11" i="4"/>
  <c r="Q75" i="8"/>
  <c r="R75" i="8"/>
  <c r="N75" i="8"/>
  <c r="S75" i="8"/>
  <c r="L75" i="8"/>
  <c r="H75" i="8"/>
  <c r="M75" i="8"/>
  <c r="N280" i="1"/>
  <c r="O280" i="1"/>
  <c r="K280" i="1"/>
  <c r="E280" i="1"/>
  <c r="F280" i="1"/>
  <c r="N253" i="1"/>
  <c r="O253" i="1"/>
  <c r="K253" i="1"/>
  <c r="H253" i="1"/>
  <c r="E253" i="1"/>
  <c r="N247" i="1"/>
  <c r="K247" i="1"/>
  <c r="L247" i="1"/>
  <c r="H247" i="1"/>
  <c r="I247" i="1"/>
  <c r="E247" i="1"/>
  <c r="G20" i="5"/>
  <c r="G21" i="5"/>
  <c r="G7" i="4"/>
  <c r="G10" i="4"/>
  <c r="G12" i="4"/>
  <c r="G13" i="4"/>
  <c r="G15" i="4"/>
  <c r="G17" i="4"/>
  <c r="G19" i="4"/>
  <c r="G23" i="4"/>
  <c r="G24" i="4"/>
  <c r="G25" i="4"/>
  <c r="G26" i="4"/>
  <c r="G27" i="4"/>
  <c r="G29" i="4"/>
  <c r="G30" i="4"/>
  <c r="G32" i="4"/>
  <c r="G38" i="4"/>
  <c r="G37" i="4"/>
  <c r="G39" i="4"/>
  <c r="G36" i="4"/>
  <c r="G41" i="4"/>
  <c r="G44" i="4"/>
  <c r="G45" i="4"/>
  <c r="G47" i="4"/>
  <c r="G48" i="4"/>
  <c r="G52" i="4"/>
  <c r="G53" i="4"/>
  <c r="G55" i="4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1" i="8"/>
  <c r="G62" i="8"/>
  <c r="G63" i="8"/>
  <c r="G64" i="8"/>
  <c r="G65" i="8"/>
  <c r="G67" i="8"/>
  <c r="G68" i="8"/>
  <c r="G69" i="8"/>
  <c r="G70" i="8"/>
  <c r="G71" i="8"/>
  <c r="G72" i="8"/>
  <c r="G73" i="8"/>
  <c r="G74" i="8"/>
  <c r="G75" i="8"/>
  <c r="G76" i="8"/>
  <c r="G80" i="8"/>
  <c r="G81" i="8"/>
  <c r="G82" i="8"/>
  <c r="G84" i="8"/>
  <c r="G85" i="8"/>
  <c r="G86" i="8"/>
  <c r="G87" i="8"/>
  <c r="G88" i="8"/>
  <c r="G89" i="8"/>
  <c r="G90" i="8"/>
  <c r="G91" i="8"/>
  <c r="G93" i="8"/>
  <c r="G94" i="8"/>
  <c r="G95" i="8"/>
  <c r="G96" i="8"/>
  <c r="G97" i="8"/>
  <c r="G98" i="8"/>
  <c r="G99" i="8"/>
  <c r="G4" i="9"/>
  <c r="G5" i="9"/>
  <c r="G7" i="9"/>
  <c r="G8" i="9"/>
  <c r="G9" i="9"/>
  <c r="G11" i="9"/>
  <c r="G12" i="9"/>
  <c r="G13" i="9"/>
  <c r="G14" i="9"/>
  <c r="G15" i="9"/>
  <c r="G16" i="9"/>
  <c r="G17" i="9"/>
  <c r="G18" i="9"/>
  <c r="G19" i="9"/>
  <c r="G20" i="9"/>
  <c r="G21" i="9"/>
  <c r="G22" i="9"/>
  <c r="D14" i="1"/>
  <c r="D15" i="1"/>
  <c r="D17" i="1"/>
  <c r="D19" i="1"/>
  <c r="D20" i="1"/>
  <c r="D23" i="1"/>
  <c r="D24" i="1"/>
  <c r="D25" i="1"/>
  <c r="D27" i="1"/>
  <c r="D28" i="1"/>
  <c r="D29" i="1"/>
  <c r="D30" i="1"/>
  <c r="D31" i="1"/>
  <c r="D33" i="1"/>
  <c r="D34" i="1"/>
  <c r="D35" i="1"/>
  <c r="D36" i="1"/>
  <c r="D37" i="1"/>
  <c r="D38" i="1"/>
  <c r="D39" i="1"/>
  <c r="D40" i="1"/>
  <c r="D41" i="1"/>
  <c r="D43" i="1"/>
  <c r="D45" i="1"/>
  <c r="D46" i="1"/>
  <c r="D47" i="1"/>
  <c r="D48" i="1"/>
  <c r="D49" i="1"/>
  <c r="D50" i="1"/>
  <c r="D53" i="1"/>
  <c r="D54" i="1"/>
  <c r="D55" i="1"/>
  <c r="D58" i="1"/>
  <c r="D63" i="1"/>
  <c r="D64" i="1"/>
  <c r="D65" i="1"/>
  <c r="D66" i="1"/>
  <c r="D71" i="1"/>
  <c r="D73" i="1"/>
  <c r="D78" i="1"/>
  <c r="D79" i="1"/>
  <c r="D84" i="1"/>
  <c r="D85" i="1"/>
  <c r="D92" i="1"/>
  <c r="D95" i="1"/>
  <c r="D100" i="1"/>
  <c r="D103" i="1"/>
  <c r="D108" i="1"/>
  <c r="D111" i="1"/>
  <c r="D119" i="1"/>
  <c r="D120" i="1"/>
  <c r="D121" i="1"/>
  <c r="D122" i="1"/>
  <c r="D124" i="1"/>
  <c r="D125" i="1"/>
  <c r="D126" i="1"/>
  <c r="D127" i="1"/>
  <c r="D128" i="1"/>
  <c r="D129" i="1"/>
  <c r="D131" i="1"/>
  <c r="D132" i="1"/>
  <c r="D133" i="1"/>
  <c r="D136" i="1"/>
  <c r="D141" i="1"/>
  <c r="D142" i="1"/>
  <c r="D147" i="1"/>
  <c r="D148" i="1"/>
  <c r="D150" i="1"/>
  <c r="D151" i="1"/>
  <c r="D154" i="1"/>
  <c r="D157" i="1"/>
  <c r="D162" i="1"/>
  <c r="D167" i="1"/>
  <c r="D169" i="1"/>
  <c r="D170" i="1"/>
  <c r="D171" i="1"/>
  <c r="D173" i="1"/>
  <c r="D174" i="1"/>
  <c r="D177" i="1"/>
  <c r="D178" i="1"/>
  <c r="D181" i="1"/>
  <c r="D186" i="1"/>
  <c r="D187" i="1"/>
  <c r="D188" i="1"/>
  <c r="D189" i="1"/>
  <c r="D191" i="1"/>
  <c r="D192" i="1"/>
  <c r="D193" i="1"/>
  <c r="D194" i="1"/>
  <c r="D195" i="1"/>
  <c r="D197" i="1"/>
  <c r="D198" i="1"/>
  <c r="D203" i="1"/>
  <c r="D204" i="1"/>
  <c r="D206" i="1"/>
  <c r="D207" i="1"/>
  <c r="D208" i="1"/>
  <c r="D213" i="1"/>
  <c r="D214" i="1"/>
  <c r="D217" i="1"/>
  <c r="D220" i="1"/>
  <c r="D222" i="1"/>
  <c r="D223" i="1"/>
  <c r="D224" i="1"/>
  <c r="D225" i="1"/>
  <c r="D233" i="1"/>
  <c r="D235" i="1"/>
  <c r="D237" i="1"/>
  <c r="D240" i="1"/>
  <c r="D243" i="1"/>
  <c r="D248" i="1"/>
  <c r="D254" i="1"/>
  <c r="D260" i="1"/>
  <c r="D265" i="1"/>
  <c r="D270" i="1"/>
  <c r="D273" i="1"/>
  <c r="D278" i="1"/>
  <c r="D281" i="1"/>
  <c r="D285" i="1"/>
  <c r="D287" i="1"/>
  <c r="D288" i="1"/>
  <c r="D289" i="1"/>
  <c r="D291" i="1"/>
  <c r="D292" i="1"/>
  <c r="D297" i="1"/>
  <c r="D302" i="1"/>
  <c r="D307" i="1"/>
  <c r="D12" i="1"/>
  <c r="D13" i="1"/>
  <c r="F11" i="4"/>
  <c r="G11" i="4"/>
  <c r="P307" i="1"/>
  <c r="M307" i="1"/>
  <c r="J307" i="1"/>
  <c r="P302" i="1"/>
  <c r="M302" i="1"/>
  <c r="J302" i="1"/>
  <c r="P289" i="1"/>
  <c r="M289" i="1"/>
  <c r="J289" i="1"/>
  <c r="P285" i="1"/>
  <c r="M285" i="1"/>
  <c r="J285" i="1"/>
  <c r="P281" i="1"/>
  <c r="M281" i="1"/>
  <c r="J281" i="1"/>
  <c r="P278" i="1"/>
  <c r="M278" i="1"/>
  <c r="J278" i="1"/>
  <c r="P273" i="1"/>
  <c r="M273" i="1"/>
  <c r="J273" i="1"/>
  <c r="P270" i="1"/>
  <c r="M270" i="1"/>
  <c r="J270" i="1"/>
  <c r="P265" i="1"/>
  <c r="M265" i="1"/>
  <c r="J265" i="1"/>
  <c r="P254" i="1"/>
  <c r="M254" i="1"/>
  <c r="J254" i="1"/>
  <c r="P248" i="1"/>
  <c r="M248" i="1"/>
  <c r="P243" i="1"/>
  <c r="M243" i="1"/>
  <c r="J243" i="1"/>
  <c r="P240" i="1"/>
  <c r="M240" i="1"/>
  <c r="J240" i="1"/>
  <c r="P235" i="1"/>
  <c r="M235" i="1"/>
  <c r="J235" i="1"/>
  <c r="P233" i="1"/>
  <c r="M233" i="1"/>
  <c r="J233" i="1"/>
  <c r="P225" i="1"/>
  <c r="M225" i="1"/>
  <c r="J225" i="1"/>
  <c r="P220" i="1"/>
  <c r="M220" i="1"/>
  <c r="J220" i="1"/>
  <c r="P214" i="1"/>
  <c r="M214" i="1"/>
  <c r="J214" i="1"/>
  <c r="P213" i="1"/>
  <c r="M213" i="1"/>
  <c r="J213" i="1"/>
  <c r="P208" i="1"/>
  <c r="M208" i="1"/>
  <c r="J208" i="1"/>
  <c r="P207" i="1"/>
  <c r="M207" i="1"/>
  <c r="J207" i="1"/>
  <c r="P206" i="1"/>
  <c r="M206" i="1"/>
  <c r="J206" i="1"/>
  <c r="P204" i="1"/>
  <c r="M204" i="1"/>
  <c r="J204" i="1"/>
  <c r="P203" i="1"/>
  <c r="M203" i="1"/>
  <c r="J203" i="1"/>
  <c r="P181" i="1"/>
  <c r="M181" i="1"/>
  <c r="J181" i="1"/>
  <c r="P178" i="1"/>
  <c r="M178" i="1"/>
  <c r="J178" i="1"/>
  <c r="P177" i="1"/>
  <c r="M177" i="1"/>
  <c r="J177" i="1"/>
  <c r="P174" i="1"/>
  <c r="M174" i="1"/>
  <c r="J174" i="1"/>
  <c r="P173" i="1"/>
  <c r="M173" i="1"/>
  <c r="J173" i="1"/>
  <c r="G177" i="1"/>
  <c r="P171" i="1"/>
  <c r="M171" i="1"/>
  <c r="J171" i="1"/>
  <c r="P170" i="1"/>
  <c r="M170" i="1"/>
  <c r="J170" i="1"/>
  <c r="P169" i="1"/>
  <c r="M169" i="1"/>
  <c r="J169" i="1"/>
  <c r="P167" i="1"/>
  <c r="M167" i="1"/>
  <c r="J167" i="1"/>
  <c r="P162" i="1"/>
  <c r="M162" i="1"/>
  <c r="J162" i="1"/>
  <c r="P151" i="1"/>
  <c r="M151" i="1"/>
  <c r="J151" i="1"/>
  <c r="P148" i="1"/>
  <c r="M148" i="1"/>
  <c r="J148" i="1"/>
  <c r="P147" i="1"/>
  <c r="M147" i="1"/>
  <c r="J147" i="1"/>
  <c r="P142" i="1"/>
  <c r="M142" i="1"/>
  <c r="J142" i="1"/>
  <c r="P141" i="1"/>
  <c r="M141" i="1"/>
  <c r="J141" i="1"/>
  <c r="P136" i="1"/>
  <c r="M136" i="1"/>
  <c r="J136" i="1"/>
  <c r="P133" i="1"/>
  <c r="M133" i="1"/>
  <c r="J133" i="1"/>
  <c r="P132" i="1"/>
  <c r="M132" i="1"/>
  <c r="J132" i="1"/>
  <c r="P131" i="1"/>
  <c r="M131" i="1"/>
  <c r="J131" i="1"/>
  <c r="P129" i="1"/>
  <c r="M129" i="1"/>
  <c r="J129" i="1"/>
  <c r="P128" i="1"/>
  <c r="M128" i="1"/>
  <c r="J128" i="1"/>
  <c r="P127" i="1"/>
  <c r="M127" i="1"/>
  <c r="J127" i="1"/>
  <c r="P126" i="1"/>
  <c r="M126" i="1"/>
  <c r="J126" i="1"/>
  <c r="P125" i="1"/>
  <c r="M125" i="1"/>
  <c r="J125" i="1"/>
  <c r="P124" i="1"/>
  <c r="M124" i="1"/>
  <c r="J124" i="1"/>
  <c r="P122" i="1"/>
  <c r="M122" i="1"/>
  <c r="J122" i="1"/>
  <c r="P121" i="1"/>
  <c r="M121" i="1"/>
  <c r="J121" i="1"/>
  <c r="P120" i="1"/>
  <c r="M120" i="1"/>
  <c r="J120" i="1"/>
  <c r="P119" i="1"/>
  <c r="M119" i="1"/>
  <c r="J119" i="1"/>
  <c r="P111" i="1"/>
  <c r="M111" i="1"/>
  <c r="J111" i="1"/>
  <c r="P108" i="1"/>
  <c r="M108" i="1"/>
  <c r="J108" i="1"/>
  <c r="P103" i="1"/>
  <c r="M103" i="1"/>
  <c r="J103" i="1"/>
  <c r="P100" i="1"/>
  <c r="M100" i="1"/>
  <c r="J100" i="1"/>
  <c r="P95" i="1"/>
  <c r="M95" i="1"/>
  <c r="J95" i="1"/>
  <c r="P92" i="1"/>
  <c r="M92" i="1"/>
  <c r="J92" i="1"/>
  <c r="P84" i="1"/>
  <c r="M84" i="1"/>
  <c r="J84" i="1"/>
  <c r="P73" i="1"/>
  <c r="M73" i="1"/>
  <c r="J73" i="1"/>
  <c r="P71" i="1"/>
  <c r="M71" i="1"/>
  <c r="J71" i="1"/>
  <c r="P66" i="1"/>
  <c r="M66" i="1"/>
  <c r="J66" i="1"/>
  <c r="P64" i="1"/>
  <c r="M64" i="1"/>
  <c r="J64" i="1"/>
  <c r="P63" i="1"/>
  <c r="M63" i="1"/>
  <c r="J63" i="1"/>
  <c r="P58" i="1"/>
  <c r="M58" i="1"/>
  <c r="J58" i="1"/>
  <c r="P55" i="1"/>
  <c r="M55" i="1"/>
  <c r="J55" i="1"/>
  <c r="P54" i="1"/>
  <c r="M54" i="1"/>
  <c r="J54" i="1"/>
  <c r="P53" i="1"/>
  <c r="M53" i="1"/>
  <c r="J53" i="1"/>
  <c r="P50" i="1"/>
  <c r="M50" i="1"/>
  <c r="J50" i="1"/>
  <c r="P49" i="1"/>
  <c r="M49" i="1"/>
  <c r="J49" i="1"/>
  <c r="P48" i="1"/>
  <c r="M48" i="1"/>
  <c r="J48" i="1"/>
  <c r="P47" i="1"/>
  <c r="M47" i="1"/>
  <c r="J47" i="1"/>
  <c r="P46" i="1"/>
  <c r="M46" i="1"/>
  <c r="J46" i="1"/>
  <c r="P45" i="1"/>
  <c r="M45" i="1"/>
  <c r="J45" i="1"/>
  <c r="P41" i="1"/>
  <c r="M41" i="1"/>
  <c r="J41" i="1"/>
  <c r="P40" i="1"/>
  <c r="M40" i="1"/>
  <c r="J40" i="1"/>
  <c r="P39" i="1"/>
  <c r="M39" i="1"/>
  <c r="J39" i="1"/>
  <c r="P38" i="1"/>
  <c r="M38" i="1"/>
  <c r="J38" i="1"/>
  <c r="P37" i="1"/>
  <c r="M37" i="1"/>
  <c r="J37" i="1"/>
  <c r="P36" i="1"/>
  <c r="M36" i="1"/>
  <c r="J36" i="1"/>
  <c r="P35" i="1"/>
  <c r="M35" i="1"/>
  <c r="J35" i="1"/>
  <c r="P34" i="1"/>
  <c r="M34" i="1"/>
  <c r="J34" i="1"/>
  <c r="P33" i="1"/>
  <c r="M33" i="1"/>
  <c r="J33" i="1"/>
  <c r="P31" i="1"/>
  <c r="M31" i="1"/>
  <c r="J31" i="1"/>
  <c r="P30" i="1"/>
  <c r="M30" i="1"/>
  <c r="J30" i="1"/>
  <c r="P29" i="1"/>
  <c r="M29" i="1"/>
  <c r="J29" i="1"/>
  <c r="P28" i="1"/>
  <c r="M28" i="1"/>
  <c r="J28" i="1"/>
  <c r="P27" i="1"/>
  <c r="M27" i="1"/>
  <c r="J27" i="1"/>
  <c r="P25" i="1"/>
  <c r="M25" i="1"/>
  <c r="J25" i="1"/>
  <c r="P24" i="1"/>
  <c r="M24" i="1"/>
  <c r="J24" i="1"/>
  <c r="P23" i="1"/>
  <c r="M23" i="1"/>
  <c r="J23" i="1"/>
  <c r="P19" i="1"/>
  <c r="M19" i="1"/>
  <c r="J19" i="1"/>
  <c r="P17" i="1"/>
  <c r="M17" i="1"/>
  <c r="J17" i="1"/>
  <c r="P15" i="1"/>
  <c r="M15" i="1"/>
  <c r="P14" i="1"/>
  <c r="M14" i="1"/>
  <c r="P13" i="1"/>
  <c r="M13" i="1"/>
  <c r="P12" i="1"/>
  <c r="M12" i="1"/>
  <c r="S22" i="9"/>
  <c r="P22" i="9"/>
  <c r="M22" i="9"/>
  <c r="S20" i="9"/>
  <c r="P20" i="9"/>
  <c r="M20" i="9"/>
  <c r="S18" i="9"/>
  <c r="P18" i="9"/>
  <c r="S12" i="9"/>
  <c r="P12" i="9"/>
  <c r="M12" i="9"/>
  <c r="S99" i="8"/>
  <c r="P99" i="8"/>
  <c r="M99" i="8"/>
  <c r="S96" i="8"/>
  <c r="P96" i="8"/>
  <c r="M96" i="8"/>
  <c r="S91" i="8"/>
  <c r="P91" i="8"/>
  <c r="M91" i="8"/>
  <c r="S89" i="8"/>
  <c r="P89" i="8"/>
  <c r="M89" i="8"/>
  <c r="S88" i="8"/>
  <c r="P88" i="8"/>
  <c r="M88" i="8"/>
  <c r="S86" i="8"/>
  <c r="P86" i="8"/>
  <c r="M86" i="8"/>
  <c r="S85" i="8"/>
  <c r="P85" i="8"/>
  <c r="M85" i="8"/>
  <c r="S82" i="8"/>
  <c r="P82" i="8"/>
  <c r="M82" i="8"/>
  <c r="S76" i="8"/>
  <c r="P76" i="8"/>
  <c r="M76" i="8"/>
  <c r="S74" i="8"/>
  <c r="P74" i="8"/>
  <c r="M74" i="8"/>
  <c r="S72" i="8"/>
  <c r="P72" i="8"/>
  <c r="M72" i="8"/>
  <c r="S69" i="8"/>
  <c r="P69" i="8"/>
  <c r="M69" i="8"/>
  <c r="S65" i="8"/>
  <c r="P65" i="8"/>
  <c r="M65" i="8"/>
  <c r="S64" i="8"/>
  <c r="P64" i="8"/>
  <c r="M64" i="8"/>
  <c r="S62" i="8"/>
  <c r="P62" i="8"/>
  <c r="M62" i="8"/>
  <c r="S56" i="8"/>
  <c r="P56" i="8"/>
  <c r="M56" i="8"/>
  <c r="M55" i="8"/>
  <c r="S54" i="8"/>
  <c r="P54" i="8"/>
  <c r="M54" i="8"/>
  <c r="S52" i="8"/>
  <c r="P52" i="8"/>
  <c r="M52" i="8"/>
  <c r="S51" i="8"/>
  <c r="P51" i="8"/>
  <c r="M51" i="8"/>
  <c r="S50" i="8"/>
  <c r="P50" i="8"/>
  <c r="M50" i="8"/>
  <c r="S47" i="8"/>
  <c r="P47" i="8"/>
  <c r="M47" i="8"/>
  <c r="S46" i="8"/>
  <c r="P46" i="8"/>
  <c r="M46" i="8"/>
  <c r="S45" i="8"/>
  <c r="P45" i="8"/>
  <c r="M45" i="8"/>
  <c r="S44" i="8"/>
  <c r="P44" i="8"/>
  <c r="M44" i="8"/>
  <c r="S43" i="8"/>
  <c r="P43" i="8"/>
  <c r="M43" i="8"/>
  <c r="S42" i="8"/>
  <c r="P42" i="8"/>
  <c r="M42" i="8"/>
  <c r="S41" i="8"/>
  <c r="P41" i="8"/>
  <c r="M41" i="8"/>
  <c r="S37" i="8"/>
  <c r="P37" i="8"/>
  <c r="M37" i="8"/>
  <c r="S36" i="8"/>
  <c r="P36" i="8"/>
  <c r="M36" i="8"/>
  <c r="S35" i="8"/>
  <c r="P35" i="8"/>
  <c r="M35" i="8"/>
  <c r="S34" i="8"/>
  <c r="P34" i="8"/>
  <c r="M34" i="8"/>
  <c r="S33" i="8"/>
  <c r="P33" i="8"/>
  <c r="M33" i="8"/>
  <c r="S32" i="8"/>
  <c r="P32" i="8"/>
  <c r="M32" i="8"/>
  <c r="S31" i="8"/>
  <c r="P31" i="8"/>
  <c r="M31" i="8"/>
  <c r="S30" i="8"/>
  <c r="P30" i="8"/>
  <c r="M30" i="8"/>
  <c r="S29" i="8"/>
  <c r="P29" i="8"/>
  <c r="M29" i="8"/>
  <c r="S27" i="8"/>
  <c r="P27" i="8"/>
  <c r="M27" i="8"/>
  <c r="S26" i="8"/>
  <c r="P26" i="8"/>
  <c r="M26" i="8"/>
  <c r="S25" i="8"/>
  <c r="P25" i="8"/>
  <c r="M25" i="8"/>
  <c r="S24" i="8"/>
  <c r="P24" i="8"/>
  <c r="M24" i="8"/>
  <c r="S23" i="8"/>
  <c r="P23" i="8"/>
  <c r="M23" i="8"/>
  <c r="S22" i="8"/>
  <c r="P22" i="8"/>
  <c r="M22" i="8"/>
  <c r="S20" i="8"/>
  <c r="P20" i="8"/>
  <c r="M20" i="8"/>
  <c r="S19" i="8"/>
  <c r="P19" i="8"/>
  <c r="M19" i="8"/>
  <c r="S18" i="8"/>
  <c r="P18" i="8"/>
  <c r="M18" i="8"/>
  <c r="S14" i="8"/>
  <c r="P14" i="8"/>
  <c r="M14" i="8"/>
  <c r="S12" i="8"/>
  <c r="P12" i="8"/>
  <c r="M12" i="8"/>
  <c r="M7" i="8"/>
  <c r="S10" i="8"/>
  <c r="P10" i="8"/>
  <c r="M10" i="8"/>
  <c r="S9" i="8"/>
  <c r="P9" i="8"/>
  <c r="M9" i="8"/>
  <c r="S8" i="8"/>
  <c r="P8" i="8"/>
  <c r="M8" i="8"/>
  <c r="S7" i="8"/>
  <c r="P7" i="8"/>
  <c r="S52" i="4"/>
  <c r="P52" i="4"/>
  <c r="M52" i="4"/>
  <c r="M48" i="4"/>
  <c r="S48" i="4"/>
  <c r="P48" i="4"/>
  <c r="S47" i="4"/>
  <c r="P47" i="4"/>
  <c r="M47" i="4"/>
  <c r="S44" i="4"/>
  <c r="P44" i="4"/>
  <c r="S41" i="4"/>
  <c r="P41" i="4"/>
  <c r="M41" i="4"/>
  <c r="S36" i="4"/>
  <c r="P36" i="4"/>
  <c r="M36" i="4"/>
  <c r="S39" i="4"/>
  <c r="P39" i="4"/>
  <c r="M39" i="4"/>
  <c r="S37" i="4"/>
  <c r="P37" i="4"/>
  <c r="M37" i="4"/>
  <c r="S38" i="4"/>
  <c r="P38" i="4"/>
  <c r="M38" i="4"/>
  <c r="S30" i="4"/>
  <c r="P30" i="4"/>
  <c r="M30" i="4"/>
  <c r="S29" i="4"/>
  <c r="P29" i="4"/>
  <c r="M29" i="4"/>
  <c r="S27" i="4"/>
  <c r="P27" i="4"/>
  <c r="M27" i="4"/>
  <c r="S25" i="4"/>
  <c r="P25" i="4"/>
  <c r="M25" i="4"/>
  <c r="S24" i="4"/>
  <c r="P24" i="4"/>
  <c r="M24" i="4"/>
  <c r="S23" i="4"/>
  <c r="P23" i="4"/>
  <c r="M23" i="4"/>
  <c r="K22" i="4"/>
  <c r="L22" i="4"/>
  <c r="S13" i="4"/>
  <c r="P13" i="4"/>
  <c r="M13" i="4"/>
  <c r="S12" i="4"/>
  <c r="P12" i="4"/>
  <c r="M12" i="4"/>
  <c r="N9" i="4"/>
  <c r="Q9" i="4"/>
  <c r="Q8" i="4"/>
  <c r="P10" i="4"/>
  <c r="S10" i="4"/>
  <c r="N11" i="4"/>
  <c r="S7" i="4"/>
  <c r="P7" i="4"/>
  <c r="M7" i="4"/>
  <c r="N286" i="1"/>
  <c r="O286" i="1"/>
  <c r="K286" i="1"/>
  <c r="H286" i="1"/>
  <c r="I286" i="1"/>
  <c r="E286" i="1"/>
  <c r="C286" i="1"/>
  <c r="D286" i="1"/>
  <c r="E290" i="1"/>
  <c r="F290" i="1"/>
  <c r="N83" i="1"/>
  <c r="O83" i="1"/>
  <c r="K83" i="1"/>
  <c r="L83" i="1"/>
  <c r="H83" i="1"/>
  <c r="H82" i="1"/>
  <c r="I82" i="1"/>
  <c r="E83" i="1"/>
  <c r="C83" i="1"/>
  <c r="D83" i="1"/>
  <c r="Q43" i="4"/>
  <c r="Q42" i="4"/>
  <c r="R43" i="4"/>
  <c r="N43" i="4"/>
  <c r="P43" i="4"/>
  <c r="K43" i="4"/>
  <c r="L43" i="4"/>
  <c r="H43" i="4"/>
  <c r="F43" i="4"/>
  <c r="G43" i="4"/>
  <c r="F13" i="8"/>
  <c r="H13" i="8"/>
  <c r="I13" i="8"/>
  <c r="K13" i="8"/>
  <c r="L13" i="8"/>
  <c r="N13" i="8"/>
  <c r="Q13" i="8"/>
  <c r="R13" i="8"/>
  <c r="Q51" i="4"/>
  <c r="N51" i="4"/>
  <c r="K51" i="4"/>
  <c r="H51" i="4"/>
  <c r="I51" i="4"/>
  <c r="H50" i="4"/>
  <c r="H49" i="4"/>
  <c r="M49" i="4"/>
  <c r="F51" i="4"/>
  <c r="G51" i="4"/>
  <c r="G289" i="1"/>
  <c r="G291" i="1"/>
  <c r="E224" i="1"/>
  <c r="F224" i="1"/>
  <c r="Q8" i="9"/>
  <c r="R8" i="9"/>
  <c r="Q7" i="9"/>
  <c r="N8" i="9"/>
  <c r="O8" i="9"/>
  <c r="N7" i="9"/>
  <c r="O7" i="9"/>
  <c r="K8" i="9"/>
  <c r="K7" i="9"/>
  <c r="H8" i="9"/>
  <c r="H7" i="9"/>
  <c r="F8" i="9"/>
  <c r="Q54" i="4"/>
  <c r="R54" i="4"/>
  <c r="N54" i="4"/>
  <c r="O54" i="4"/>
  <c r="K54" i="4"/>
  <c r="L54" i="4"/>
  <c r="H54" i="4"/>
  <c r="F54" i="4"/>
  <c r="G54" i="4"/>
  <c r="N224" i="1"/>
  <c r="K224" i="1"/>
  <c r="H224" i="1"/>
  <c r="H223" i="1"/>
  <c r="P297" i="1"/>
  <c r="M297" i="1"/>
  <c r="N296" i="1"/>
  <c r="O296" i="1"/>
  <c r="K296" i="1"/>
  <c r="K295" i="1"/>
  <c r="J297" i="1"/>
  <c r="H296" i="1"/>
  <c r="I296" i="1"/>
  <c r="G297" i="1"/>
  <c r="E296" i="1"/>
  <c r="C296" i="1"/>
  <c r="G154" i="1"/>
  <c r="F16" i="4"/>
  <c r="G16" i="4"/>
  <c r="N16" i="4"/>
  <c r="O16" i="4"/>
  <c r="H16" i="1"/>
  <c r="I16" i="1"/>
  <c r="G278" i="1"/>
  <c r="N306" i="1"/>
  <c r="O306" i="1"/>
  <c r="N301" i="1"/>
  <c r="O301" i="1"/>
  <c r="N290" i="1"/>
  <c r="O290" i="1"/>
  <c r="N284" i="1"/>
  <c r="N279" i="1"/>
  <c r="N277" i="1"/>
  <c r="O277" i="1"/>
  <c r="N272" i="1"/>
  <c r="O272" i="1"/>
  <c r="N269" i="1"/>
  <c r="O269" i="1"/>
  <c r="N264" i="1"/>
  <c r="N259" i="1"/>
  <c r="O259" i="1"/>
  <c r="N242" i="1"/>
  <c r="O242" i="1"/>
  <c r="N239" i="1"/>
  <c r="O239" i="1"/>
  <c r="N238" i="1"/>
  <c r="O238" i="1"/>
  <c r="N236" i="1"/>
  <c r="O236" i="1"/>
  <c r="N234" i="1"/>
  <c r="N232" i="1"/>
  <c r="O232" i="1"/>
  <c r="N219" i="1"/>
  <c r="O219" i="1"/>
  <c r="N216" i="1"/>
  <c r="N215" i="1"/>
  <c r="O215" i="1"/>
  <c r="N212" i="1"/>
  <c r="O212" i="1"/>
  <c r="N205" i="1"/>
  <c r="O205" i="1"/>
  <c r="N202" i="1"/>
  <c r="N196" i="1"/>
  <c r="O196" i="1"/>
  <c r="N190" i="1"/>
  <c r="O190" i="1"/>
  <c r="N185" i="1"/>
  <c r="O185" i="1"/>
  <c r="N180" i="1"/>
  <c r="O180" i="1"/>
  <c r="N176" i="1"/>
  <c r="N175" i="1"/>
  <c r="O175" i="1"/>
  <c r="N172" i="1"/>
  <c r="O172" i="1"/>
  <c r="N168" i="1"/>
  <c r="O168" i="1"/>
  <c r="N166" i="1"/>
  <c r="O166" i="1"/>
  <c r="N161" i="1"/>
  <c r="P161" i="1"/>
  <c r="N156" i="1"/>
  <c r="O156" i="1"/>
  <c r="N153" i="1"/>
  <c r="N152" i="1"/>
  <c r="O152" i="1"/>
  <c r="N149" i="1"/>
  <c r="O149" i="1"/>
  <c r="N146" i="1"/>
  <c r="N140" i="1"/>
  <c r="N135" i="1"/>
  <c r="O135" i="1"/>
  <c r="N130" i="1"/>
  <c r="N123" i="1"/>
  <c r="O123" i="1"/>
  <c r="N118" i="1"/>
  <c r="N110" i="1"/>
  <c r="O110" i="1"/>
  <c r="N107" i="1"/>
  <c r="O107" i="1"/>
  <c r="N102" i="1"/>
  <c r="N99" i="1"/>
  <c r="O99" i="1"/>
  <c r="N94" i="1"/>
  <c r="O94" i="1"/>
  <c r="N91" i="1"/>
  <c r="O91" i="1"/>
  <c r="N77" i="1"/>
  <c r="N76" i="1"/>
  <c r="N75" i="1"/>
  <c r="O75" i="1"/>
  <c r="O77" i="1"/>
  <c r="N72" i="1"/>
  <c r="N70" i="1"/>
  <c r="O70" i="1"/>
  <c r="N62" i="1"/>
  <c r="N61" i="1"/>
  <c r="N57" i="1"/>
  <c r="N56" i="1"/>
  <c r="N52" i="1"/>
  <c r="N51" i="1"/>
  <c r="O51" i="1"/>
  <c r="N44" i="1"/>
  <c r="O44" i="1"/>
  <c r="N42" i="1"/>
  <c r="O42" i="1"/>
  <c r="N32" i="1"/>
  <c r="O32" i="1"/>
  <c r="N26" i="1"/>
  <c r="O26" i="1"/>
  <c r="N22" i="1"/>
  <c r="O22" i="1"/>
  <c r="N18" i="1"/>
  <c r="O18" i="1"/>
  <c r="N16" i="1"/>
  <c r="O16" i="1"/>
  <c r="N11" i="1"/>
  <c r="O11" i="1"/>
  <c r="Q21" i="9"/>
  <c r="R21" i="9"/>
  <c r="Q19" i="9"/>
  <c r="Q17" i="9"/>
  <c r="R17" i="9"/>
  <c r="Q13" i="9"/>
  <c r="R13" i="9"/>
  <c r="Q11" i="9"/>
  <c r="Q98" i="8"/>
  <c r="R98" i="8"/>
  <c r="Q95" i="8"/>
  <c r="Q92" i="8"/>
  <c r="R92" i="8"/>
  <c r="Q87" i="8"/>
  <c r="R87" i="8"/>
  <c r="Q81" i="8"/>
  <c r="Q80" i="8"/>
  <c r="Q73" i="8"/>
  <c r="Q71" i="8"/>
  <c r="R71" i="8"/>
  <c r="Q68" i="8"/>
  <c r="R68" i="8"/>
  <c r="Q66" i="8"/>
  <c r="R66" i="8"/>
  <c r="Q63" i="8"/>
  <c r="R63" i="8"/>
  <c r="Q61" i="8"/>
  <c r="R61" i="8"/>
  <c r="Q58" i="8"/>
  <c r="R58" i="8"/>
  <c r="Q57" i="8"/>
  <c r="R57" i="8"/>
  <c r="Q53" i="8"/>
  <c r="R53" i="8"/>
  <c r="Q49" i="8"/>
  <c r="Q48" i="8"/>
  <c r="R48" i="8"/>
  <c r="R49" i="8"/>
  <c r="Q40" i="8"/>
  <c r="Q38" i="8"/>
  <c r="R38" i="8"/>
  <c r="Q28" i="8"/>
  <c r="Q21" i="8"/>
  <c r="Q17" i="8"/>
  <c r="R17" i="8"/>
  <c r="Q11" i="8"/>
  <c r="R11" i="8"/>
  <c r="Q6" i="8"/>
  <c r="R6" i="8"/>
  <c r="Q46" i="4"/>
  <c r="R46" i="4"/>
  <c r="N46" i="4"/>
  <c r="S46" i="4"/>
  <c r="Q34" i="4"/>
  <c r="S32" i="4"/>
  <c r="Q31" i="4"/>
  <c r="R31" i="4"/>
  <c r="S31" i="4"/>
  <c r="Q28" i="4"/>
  <c r="R28" i="4"/>
  <c r="Q22" i="4"/>
  <c r="R22" i="4"/>
  <c r="Q14" i="4"/>
  <c r="Q6" i="4"/>
  <c r="R6" i="4"/>
  <c r="J44" i="4"/>
  <c r="J12" i="4"/>
  <c r="J69" i="8"/>
  <c r="J59" i="8"/>
  <c r="G307" i="1"/>
  <c r="C306" i="1"/>
  <c r="G273" i="1"/>
  <c r="C232" i="1"/>
  <c r="D232" i="1"/>
  <c r="N11" i="9"/>
  <c r="K11" i="9"/>
  <c r="M11" i="9"/>
  <c r="L11" i="9"/>
  <c r="H11" i="9"/>
  <c r="H10" i="9"/>
  <c r="J10" i="9"/>
  <c r="F11" i="9"/>
  <c r="C153" i="1"/>
  <c r="D153" i="1"/>
  <c r="K153" i="1"/>
  <c r="L153" i="1"/>
  <c r="H153" i="1"/>
  <c r="I153" i="1"/>
  <c r="E153" i="1"/>
  <c r="M59" i="8"/>
  <c r="N58" i="8"/>
  <c r="O58" i="8"/>
  <c r="K58" i="8"/>
  <c r="L58" i="8"/>
  <c r="H58" i="8"/>
  <c r="I58" i="8"/>
  <c r="F58" i="8"/>
  <c r="J58" i="8"/>
  <c r="E11" i="1"/>
  <c r="J11" i="1"/>
  <c r="N66" i="8"/>
  <c r="O66" i="8"/>
  <c r="K66" i="8"/>
  <c r="L66" i="8"/>
  <c r="H66" i="8"/>
  <c r="I66" i="8"/>
  <c r="F66" i="8"/>
  <c r="G66" i="8"/>
  <c r="K236" i="1"/>
  <c r="L236" i="1"/>
  <c r="H236" i="1"/>
  <c r="I236" i="1"/>
  <c r="E236" i="1"/>
  <c r="F236" i="1"/>
  <c r="C236" i="1"/>
  <c r="J93" i="8"/>
  <c r="N68" i="8"/>
  <c r="O68" i="8"/>
  <c r="K68" i="8"/>
  <c r="H68" i="8"/>
  <c r="F68" i="8"/>
  <c r="K277" i="1"/>
  <c r="K276" i="1"/>
  <c r="H277" i="1"/>
  <c r="I277" i="1"/>
  <c r="E277" i="1"/>
  <c r="C277" i="1"/>
  <c r="D277" i="1"/>
  <c r="K149" i="1"/>
  <c r="L149" i="1"/>
  <c r="H149" i="1"/>
  <c r="E149" i="1"/>
  <c r="F149" i="1"/>
  <c r="C149" i="1"/>
  <c r="D149" i="1"/>
  <c r="C272" i="1"/>
  <c r="D272" i="1"/>
  <c r="K272" i="1"/>
  <c r="H272" i="1"/>
  <c r="I272" i="1"/>
  <c r="E272" i="1"/>
  <c r="F272" i="1"/>
  <c r="K306" i="1"/>
  <c r="P306" i="1"/>
  <c r="H306" i="1"/>
  <c r="E306" i="1"/>
  <c r="E305" i="1"/>
  <c r="F305" i="1"/>
  <c r="C52" i="1"/>
  <c r="D52" i="1"/>
  <c r="N6" i="4"/>
  <c r="P6" i="4"/>
  <c r="K6" i="4"/>
  <c r="L6" i="4"/>
  <c r="H6" i="4"/>
  <c r="F6" i="4"/>
  <c r="G6" i="4"/>
  <c r="E212" i="1"/>
  <c r="C212" i="1"/>
  <c r="J25" i="4"/>
  <c r="K212" i="1"/>
  <c r="H212" i="1"/>
  <c r="K46" i="4"/>
  <c r="L46" i="4"/>
  <c r="K31" i="4"/>
  <c r="L31" i="4"/>
  <c r="K28" i="4"/>
  <c r="L28" i="4"/>
  <c r="K14" i="4"/>
  <c r="L14" i="4"/>
  <c r="H46" i="4"/>
  <c r="I46" i="4"/>
  <c r="H31" i="4"/>
  <c r="I31" i="4"/>
  <c r="H28" i="4"/>
  <c r="I28" i="4"/>
  <c r="H22" i="4"/>
  <c r="I22" i="4"/>
  <c r="H21" i="4"/>
  <c r="I21" i="4"/>
  <c r="H14" i="4"/>
  <c r="I14" i="4"/>
  <c r="H9" i="4"/>
  <c r="I9" i="4"/>
  <c r="F46" i="4"/>
  <c r="G46" i="4"/>
  <c r="F31" i="4"/>
  <c r="G31" i="4"/>
  <c r="F28" i="4"/>
  <c r="G28" i="4"/>
  <c r="F22" i="4"/>
  <c r="F21" i="4"/>
  <c r="F14" i="4"/>
  <c r="G14" i="4"/>
  <c r="F9" i="4"/>
  <c r="G9" i="4"/>
  <c r="K98" i="8"/>
  <c r="M98" i="8"/>
  <c r="L98" i="8"/>
  <c r="K95" i="8"/>
  <c r="K92" i="8"/>
  <c r="L92" i="8"/>
  <c r="K81" i="8"/>
  <c r="M81" i="8"/>
  <c r="K73" i="8"/>
  <c r="K71" i="8"/>
  <c r="L71" i="8"/>
  <c r="K61" i="8"/>
  <c r="L61" i="8"/>
  <c r="K53" i="8"/>
  <c r="L53" i="8"/>
  <c r="K49" i="8"/>
  <c r="L49" i="8"/>
  <c r="K40" i="8"/>
  <c r="K38" i="8"/>
  <c r="L38" i="8"/>
  <c r="K21" i="8"/>
  <c r="K17" i="8"/>
  <c r="M17" i="8"/>
  <c r="K11" i="8"/>
  <c r="L11" i="8"/>
  <c r="K6" i="8"/>
  <c r="L6" i="8"/>
  <c r="H98" i="8"/>
  <c r="H97" i="8"/>
  <c r="J97" i="8"/>
  <c r="H95" i="8"/>
  <c r="M95" i="8"/>
  <c r="H92" i="8"/>
  <c r="H83" i="8"/>
  <c r="H87" i="8"/>
  <c r="M87" i="8"/>
  <c r="H84" i="8"/>
  <c r="I84" i="8"/>
  <c r="H81" i="8"/>
  <c r="H80" i="8"/>
  <c r="H73" i="8"/>
  <c r="J73" i="8"/>
  <c r="H71" i="8"/>
  <c r="H63" i="8"/>
  <c r="J63" i="8"/>
  <c r="M63" i="8"/>
  <c r="H61" i="8"/>
  <c r="I61" i="8"/>
  <c r="H53" i="8"/>
  <c r="J53" i="8"/>
  <c r="H49" i="8"/>
  <c r="I49" i="8"/>
  <c r="H40" i="8"/>
  <c r="J40" i="8"/>
  <c r="H38" i="8"/>
  <c r="H28" i="8"/>
  <c r="J28" i="8"/>
  <c r="H21" i="8"/>
  <c r="H17" i="8"/>
  <c r="I17" i="8"/>
  <c r="H11" i="8"/>
  <c r="I11" i="8"/>
  <c r="H6" i="8"/>
  <c r="J6" i="8"/>
  <c r="F98" i="8"/>
  <c r="F97" i="8"/>
  <c r="F95" i="8"/>
  <c r="F92" i="8"/>
  <c r="G92" i="8"/>
  <c r="F87" i="8"/>
  <c r="F84" i="8"/>
  <c r="F81" i="8"/>
  <c r="F80" i="8"/>
  <c r="F75" i="8"/>
  <c r="J75" i="8"/>
  <c r="F73" i="8"/>
  <c r="F71" i="8"/>
  <c r="F63" i="8"/>
  <c r="F61" i="8"/>
  <c r="F60" i="8"/>
  <c r="G60" i="8"/>
  <c r="F53" i="8"/>
  <c r="F49" i="8"/>
  <c r="F40" i="8"/>
  <c r="F38" i="8"/>
  <c r="F28" i="8"/>
  <c r="F21" i="8"/>
  <c r="F17" i="8"/>
  <c r="F11" i="8"/>
  <c r="J11" i="8"/>
  <c r="F6" i="8"/>
  <c r="K21" i="9"/>
  <c r="L21" i="9"/>
  <c r="K19" i="9"/>
  <c r="K17" i="9"/>
  <c r="L17" i="9"/>
  <c r="K13" i="9"/>
  <c r="L13" i="9"/>
  <c r="H21" i="9"/>
  <c r="J21" i="9"/>
  <c r="M21" i="9"/>
  <c r="H19" i="9"/>
  <c r="H17" i="9"/>
  <c r="H13" i="9"/>
  <c r="I13" i="9"/>
  <c r="F21" i="9"/>
  <c r="F19" i="9"/>
  <c r="F17" i="9"/>
  <c r="F13" i="9"/>
  <c r="H301" i="1"/>
  <c r="I301" i="1"/>
  <c r="H290" i="1"/>
  <c r="I290" i="1"/>
  <c r="H284" i="1"/>
  <c r="J284" i="1"/>
  <c r="H269" i="1"/>
  <c r="I269" i="1"/>
  <c r="H264" i="1"/>
  <c r="H263" i="1"/>
  <c r="H259" i="1"/>
  <c r="I259" i="1"/>
  <c r="H252" i="1"/>
  <c r="I252" i="1"/>
  <c r="H242" i="1"/>
  <c r="H241" i="1"/>
  <c r="I241" i="1"/>
  <c r="H239" i="1"/>
  <c r="H238" i="1"/>
  <c r="I238" i="1"/>
  <c r="H234" i="1"/>
  <c r="I234" i="1"/>
  <c r="H232" i="1"/>
  <c r="I232" i="1"/>
  <c r="H219" i="1"/>
  <c r="H216" i="1"/>
  <c r="I216" i="1"/>
  <c r="H205" i="1"/>
  <c r="I205" i="1"/>
  <c r="H202" i="1"/>
  <c r="I202" i="1"/>
  <c r="H196" i="1"/>
  <c r="I196" i="1"/>
  <c r="H190" i="1"/>
  <c r="I190" i="1"/>
  <c r="H185" i="1"/>
  <c r="I185" i="1"/>
  <c r="H180" i="1"/>
  <c r="I180" i="1"/>
  <c r="H176" i="1"/>
  <c r="H172" i="1"/>
  <c r="I172" i="1"/>
  <c r="H168" i="1"/>
  <c r="I168" i="1"/>
  <c r="H166" i="1"/>
  <c r="H161" i="1"/>
  <c r="H160" i="1"/>
  <c r="H156" i="1"/>
  <c r="H146" i="1"/>
  <c r="J146" i="1"/>
  <c r="H140" i="1"/>
  <c r="I140" i="1"/>
  <c r="H135" i="1"/>
  <c r="I135" i="1"/>
  <c r="H130" i="1"/>
  <c r="H123" i="1"/>
  <c r="I123" i="1"/>
  <c r="H118" i="1"/>
  <c r="H110" i="1"/>
  <c r="H107" i="1"/>
  <c r="J107" i="1"/>
  <c r="H102" i="1"/>
  <c r="H99" i="1"/>
  <c r="H94" i="1"/>
  <c r="H93" i="1"/>
  <c r="H91" i="1"/>
  <c r="I91" i="1"/>
  <c r="H77" i="1"/>
  <c r="I77" i="1"/>
  <c r="H72" i="1"/>
  <c r="H70" i="1"/>
  <c r="H62" i="1"/>
  <c r="I62" i="1"/>
  <c r="H57" i="1"/>
  <c r="I57" i="1"/>
  <c r="H52" i="1"/>
  <c r="H51" i="1"/>
  <c r="H44" i="1"/>
  <c r="H42" i="1"/>
  <c r="H32" i="1"/>
  <c r="H26" i="1"/>
  <c r="I26" i="1"/>
  <c r="H22" i="1"/>
  <c r="I22" i="1"/>
  <c r="H18" i="1"/>
  <c r="I18" i="1"/>
  <c r="E301" i="1"/>
  <c r="J301" i="1"/>
  <c r="E284" i="1"/>
  <c r="F284" i="1"/>
  <c r="E269" i="1"/>
  <c r="E264" i="1"/>
  <c r="F264" i="1"/>
  <c r="E259" i="1"/>
  <c r="E242" i="1"/>
  <c r="F242" i="1"/>
  <c r="E239" i="1"/>
  <c r="F239" i="1"/>
  <c r="E238" i="1"/>
  <c r="E234" i="1"/>
  <c r="F234" i="1"/>
  <c r="E232" i="1"/>
  <c r="F232" i="1"/>
  <c r="E219" i="1"/>
  <c r="E216" i="1"/>
  <c r="F216" i="1"/>
  <c r="E205" i="1"/>
  <c r="F205" i="1"/>
  <c r="E202" i="1"/>
  <c r="E196" i="1"/>
  <c r="E190" i="1"/>
  <c r="F190" i="1"/>
  <c r="E185" i="1"/>
  <c r="F185" i="1"/>
  <c r="E180" i="1"/>
  <c r="F180" i="1"/>
  <c r="E176" i="1"/>
  <c r="E172" i="1"/>
  <c r="J172" i="1"/>
  <c r="E168" i="1"/>
  <c r="E166" i="1"/>
  <c r="F166" i="1"/>
  <c r="E161" i="1"/>
  <c r="E156" i="1"/>
  <c r="E146" i="1"/>
  <c r="E145" i="1"/>
  <c r="E140" i="1"/>
  <c r="F140" i="1"/>
  <c r="E135" i="1"/>
  <c r="F135" i="1"/>
  <c r="E130" i="1"/>
  <c r="E123" i="1"/>
  <c r="E118" i="1"/>
  <c r="F118" i="1"/>
  <c r="E110" i="1"/>
  <c r="E107" i="1"/>
  <c r="E106" i="1"/>
  <c r="F106" i="1"/>
  <c r="E102" i="1"/>
  <c r="E101" i="1"/>
  <c r="E99" i="1"/>
  <c r="F99" i="1"/>
  <c r="E94" i="1"/>
  <c r="E91" i="1"/>
  <c r="E90" i="1"/>
  <c r="F90" i="1"/>
  <c r="E77" i="1"/>
  <c r="F77" i="1"/>
  <c r="E72" i="1"/>
  <c r="F72" i="1"/>
  <c r="E70" i="1"/>
  <c r="F70" i="1"/>
  <c r="E62" i="1"/>
  <c r="F62" i="1"/>
  <c r="E57" i="1"/>
  <c r="E52" i="1"/>
  <c r="E44" i="1"/>
  <c r="E42" i="1"/>
  <c r="E32" i="1"/>
  <c r="E26" i="1"/>
  <c r="J26" i="1"/>
  <c r="E22" i="1"/>
  <c r="E18" i="1"/>
  <c r="F18" i="1"/>
  <c r="E16" i="1"/>
  <c r="C301" i="1"/>
  <c r="C290" i="1"/>
  <c r="D290" i="1"/>
  <c r="C284" i="1"/>
  <c r="D284" i="1"/>
  <c r="C280" i="1"/>
  <c r="D280" i="1"/>
  <c r="C269" i="1"/>
  <c r="D269" i="1"/>
  <c r="C264" i="1"/>
  <c r="G264" i="1"/>
  <c r="C259" i="1"/>
  <c r="C258" i="1"/>
  <c r="D258" i="1"/>
  <c r="C253" i="1"/>
  <c r="C247" i="1"/>
  <c r="C246" i="1"/>
  <c r="C242" i="1"/>
  <c r="D242" i="1"/>
  <c r="C239" i="1"/>
  <c r="D239" i="1"/>
  <c r="C238" i="1"/>
  <c r="D238" i="1"/>
  <c r="C234" i="1"/>
  <c r="D234" i="1"/>
  <c r="C219" i="1"/>
  <c r="D219" i="1"/>
  <c r="C216" i="1"/>
  <c r="D216" i="1"/>
  <c r="C205" i="1"/>
  <c r="D205" i="1"/>
  <c r="C202" i="1"/>
  <c r="D202" i="1"/>
  <c r="C196" i="1"/>
  <c r="C190" i="1"/>
  <c r="D190" i="1"/>
  <c r="C185" i="1"/>
  <c r="C180" i="1"/>
  <c r="C176" i="1"/>
  <c r="D176" i="1"/>
  <c r="C172" i="1"/>
  <c r="C168" i="1"/>
  <c r="D168" i="1"/>
  <c r="C166" i="1"/>
  <c r="D166" i="1"/>
  <c r="C161" i="1"/>
  <c r="C160" i="1"/>
  <c r="C156" i="1"/>
  <c r="D156" i="1"/>
  <c r="C146" i="1"/>
  <c r="D146" i="1"/>
  <c r="C140" i="1"/>
  <c r="D140" i="1"/>
  <c r="C135" i="1"/>
  <c r="D135" i="1"/>
  <c r="C130" i="1"/>
  <c r="D130" i="1"/>
  <c r="C123" i="1"/>
  <c r="D123" i="1"/>
  <c r="C118" i="1"/>
  <c r="C110" i="1"/>
  <c r="C109" i="1"/>
  <c r="D109" i="1"/>
  <c r="C107" i="1"/>
  <c r="C102" i="1"/>
  <c r="C99" i="1"/>
  <c r="C94" i="1"/>
  <c r="D94" i="1"/>
  <c r="C91" i="1"/>
  <c r="D91" i="1"/>
  <c r="C77" i="1"/>
  <c r="C72" i="1"/>
  <c r="D72" i="1"/>
  <c r="C70" i="1"/>
  <c r="D70" i="1"/>
  <c r="C62" i="1"/>
  <c r="D62" i="1"/>
  <c r="C57" i="1"/>
  <c r="C44" i="1"/>
  <c r="D44" i="1"/>
  <c r="C42" i="1"/>
  <c r="D42" i="1"/>
  <c r="C32" i="1"/>
  <c r="D32" i="1"/>
  <c r="C26" i="1"/>
  <c r="C22" i="1"/>
  <c r="D22" i="1"/>
  <c r="C18" i="1"/>
  <c r="C16" i="1"/>
  <c r="D16" i="1"/>
  <c r="C11" i="1"/>
  <c r="K290" i="1"/>
  <c r="L290" i="1"/>
  <c r="J7" i="4"/>
  <c r="J13" i="4"/>
  <c r="J23" i="4"/>
  <c r="J24" i="4"/>
  <c r="J27" i="4"/>
  <c r="J29" i="4"/>
  <c r="J30" i="4"/>
  <c r="J32" i="4"/>
  <c r="J38" i="4"/>
  <c r="J37" i="4"/>
  <c r="J39" i="4"/>
  <c r="J36" i="4"/>
  <c r="J41" i="4"/>
  <c r="J47" i="4"/>
  <c r="J48" i="4"/>
  <c r="J52" i="4"/>
  <c r="J7" i="8"/>
  <c r="J8" i="8"/>
  <c r="J9" i="8"/>
  <c r="J10" i="8"/>
  <c r="J12" i="8"/>
  <c r="J14" i="8"/>
  <c r="J18" i="8"/>
  <c r="J19" i="8"/>
  <c r="J20" i="8"/>
  <c r="J22" i="8"/>
  <c r="J23" i="8"/>
  <c r="J24" i="8"/>
  <c r="J25" i="8"/>
  <c r="J26" i="8"/>
  <c r="J27" i="8"/>
  <c r="J29" i="8"/>
  <c r="J30" i="8"/>
  <c r="J31" i="8"/>
  <c r="J32" i="8"/>
  <c r="J33" i="8"/>
  <c r="J34" i="8"/>
  <c r="J35" i="8"/>
  <c r="J36" i="8"/>
  <c r="J37" i="8"/>
  <c r="J41" i="8"/>
  <c r="J42" i="8"/>
  <c r="J43" i="8"/>
  <c r="J44" i="8"/>
  <c r="J45" i="8"/>
  <c r="J46" i="8"/>
  <c r="J47" i="8"/>
  <c r="J50" i="8"/>
  <c r="J51" i="8"/>
  <c r="J52" i="8"/>
  <c r="J54" i="8"/>
  <c r="J56" i="8"/>
  <c r="J62" i="8"/>
  <c r="J64" i="8"/>
  <c r="J65" i="8"/>
  <c r="J72" i="8"/>
  <c r="J74" i="8"/>
  <c r="J76" i="8"/>
  <c r="J82" i="8"/>
  <c r="J85" i="8"/>
  <c r="J86" i="8"/>
  <c r="J88" i="8"/>
  <c r="J89" i="8"/>
  <c r="J90" i="8"/>
  <c r="J91" i="8"/>
  <c r="J96" i="8"/>
  <c r="J99" i="8"/>
  <c r="J14" i="9"/>
  <c r="J22" i="9"/>
  <c r="G15" i="1"/>
  <c r="G12" i="1"/>
  <c r="G13" i="1"/>
  <c r="G14" i="1"/>
  <c r="G17" i="1"/>
  <c r="G19" i="1"/>
  <c r="G23" i="1"/>
  <c r="G24" i="1"/>
  <c r="G25" i="1"/>
  <c r="G27" i="1"/>
  <c r="G29" i="1"/>
  <c r="G30" i="1"/>
  <c r="G31" i="1"/>
  <c r="G33" i="1"/>
  <c r="G34" i="1"/>
  <c r="G35" i="1"/>
  <c r="G36" i="1"/>
  <c r="G37" i="1"/>
  <c r="G38" i="1"/>
  <c r="G39" i="1"/>
  <c r="G40" i="1"/>
  <c r="G41" i="1"/>
  <c r="G45" i="1"/>
  <c r="G46" i="1"/>
  <c r="G47" i="1"/>
  <c r="G48" i="1"/>
  <c r="G49" i="1"/>
  <c r="G50" i="1"/>
  <c r="G53" i="1"/>
  <c r="G54" i="1"/>
  <c r="G55" i="1"/>
  <c r="G58" i="1"/>
  <c r="G63" i="1"/>
  <c r="G64" i="1"/>
  <c r="G65" i="1"/>
  <c r="G66" i="1"/>
  <c r="G71" i="1"/>
  <c r="G73" i="1"/>
  <c r="G84" i="1"/>
  <c r="G92" i="1"/>
  <c r="G100" i="1"/>
  <c r="G108" i="1"/>
  <c r="G111" i="1"/>
  <c r="G119" i="1"/>
  <c r="G120" i="1"/>
  <c r="G124" i="1"/>
  <c r="G125" i="1"/>
  <c r="G126" i="1"/>
  <c r="G127" i="1"/>
  <c r="G128" i="1"/>
  <c r="G129" i="1"/>
  <c r="G131" i="1"/>
  <c r="G132" i="1"/>
  <c r="G136" i="1"/>
  <c r="G141" i="1"/>
  <c r="G147" i="1"/>
  <c r="G148" i="1"/>
  <c r="G157" i="1"/>
  <c r="G162" i="1"/>
  <c r="G167" i="1"/>
  <c r="G169" i="1"/>
  <c r="G170" i="1"/>
  <c r="G171" i="1"/>
  <c r="G173" i="1"/>
  <c r="G174" i="1"/>
  <c r="G178" i="1"/>
  <c r="G181" i="1"/>
  <c r="G186" i="1"/>
  <c r="G187" i="1"/>
  <c r="G191" i="1"/>
  <c r="G192" i="1"/>
  <c r="G193" i="1"/>
  <c r="G195" i="1"/>
  <c r="G197" i="1"/>
  <c r="G198" i="1"/>
  <c r="G203" i="1"/>
  <c r="G204" i="1"/>
  <c r="G206" i="1"/>
  <c r="G213" i="1"/>
  <c r="G214" i="1"/>
  <c r="G220" i="1"/>
  <c r="G233" i="1"/>
  <c r="G235" i="1"/>
  <c r="G240" i="1"/>
  <c r="G243" i="1"/>
  <c r="G248" i="1"/>
  <c r="G254" i="1"/>
  <c r="G265" i="1"/>
  <c r="G270" i="1"/>
  <c r="G281" i="1"/>
  <c r="G285" i="1"/>
  <c r="G302" i="1"/>
  <c r="K156" i="1"/>
  <c r="L156" i="1"/>
  <c r="K161" i="1"/>
  <c r="L161" i="1"/>
  <c r="P32" i="4"/>
  <c r="N31" i="4"/>
  <c r="O31" i="4"/>
  <c r="N28" i="4"/>
  <c r="S28" i="4"/>
  <c r="N22" i="4"/>
  <c r="O22" i="4"/>
  <c r="N14" i="4"/>
  <c r="O14" i="4"/>
  <c r="N98" i="8"/>
  <c r="O98" i="8"/>
  <c r="N95" i="8"/>
  <c r="N92" i="8"/>
  <c r="O92" i="8"/>
  <c r="N87" i="8"/>
  <c r="O87" i="8"/>
  <c r="N84" i="8"/>
  <c r="N83" i="8"/>
  <c r="O84" i="8"/>
  <c r="N81" i="8"/>
  <c r="N80" i="8"/>
  <c r="O80" i="8"/>
  <c r="N73" i="8"/>
  <c r="S73" i="8"/>
  <c r="N71" i="8"/>
  <c r="O71" i="8"/>
  <c r="P71" i="8"/>
  <c r="N63" i="8"/>
  <c r="P63" i="8"/>
  <c r="N61" i="8"/>
  <c r="S61" i="8"/>
  <c r="N53" i="8"/>
  <c r="N49" i="8"/>
  <c r="N48" i="8"/>
  <c r="N40" i="8"/>
  <c r="N38" i="8"/>
  <c r="N28" i="8"/>
  <c r="N21" i="8"/>
  <c r="N16" i="8"/>
  <c r="N17" i="8"/>
  <c r="N11" i="8"/>
  <c r="O11" i="8"/>
  <c r="N6" i="8"/>
  <c r="P6" i="8"/>
  <c r="N21" i="9"/>
  <c r="N19" i="9"/>
  <c r="N17" i="9"/>
  <c r="O17" i="9"/>
  <c r="N13" i="9"/>
  <c r="O13" i="9"/>
  <c r="K301" i="1"/>
  <c r="K284" i="1"/>
  <c r="L284" i="1"/>
  <c r="K269" i="1"/>
  <c r="P269" i="1"/>
  <c r="K264" i="1"/>
  <c r="K259" i="1"/>
  <c r="K242" i="1"/>
  <c r="M242" i="1"/>
  <c r="K239" i="1"/>
  <c r="M239" i="1"/>
  <c r="K238" i="1"/>
  <c r="K234" i="1"/>
  <c r="K232" i="1"/>
  <c r="L232" i="1"/>
  <c r="K219" i="1"/>
  <c r="P219" i="1"/>
  <c r="K216" i="1"/>
  <c r="L216" i="1"/>
  <c r="K205" i="1"/>
  <c r="K202" i="1"/>
  <c r="K196" i="1"/>
  <c r="L196" i="1"/>
  <c r="K190" i="1"/>
  <c r="K185" i="1"/>
  <c r="L185" i="1"/>
  <c r="K180" i="1"/>
  <c r="L180" i="1"/>
  <c r="K176" i="1"/>
  <c r="K175" i="1"/>
  <c r="L175" i="1"/>
  <c r="K172" i="1"/>
  <c r="K168" i="1"/>
  <c r="K166" i="1"/>
  <c r="L166" i="1"/>
  <c r="K146" i="1"/>
  <c r="K140" i="1"/>
  <c r="L140" i="1"/>
  <c r="K135" i="1"/>
  <c r="K130" i="1"/>
  <c r="K123" i="1"/>
  <c r="K118" i="1"/>
  <c r="K110" i="1"/>
  <c r="K107" i="1"/>
  <c r="L107" i="1"/>
  <c r="K102" i="1"/>
  <c r="K101" i="1"/>
  <c r="K99" i="1"/>
  <c r="K94" i="1"/>
  <c r="K93" i="1"/>
  <c r="L93" i="1"/>
  <c r="K91" i="1"/>
  <c r="L91" i="1"/>
  <c r="K77" i="1"/>
  <c r="L77" i="1"/>
  <c r="K72" i="1"/>
  <c r="M72" i="1"/>
  <c r="K70" i="1"/>
  <c r="K62" i="1"/>
  <c r="L62" i="1"/>
  <c r="K57" i="1"/>
  <c r="M57" i="1"/>
  <c r="K52" i="1"/>
  <c r="M52" i="1"/>
  <c r="K44" i="1"/>
  <c r="K42" i="1"/>
  <c r="K32" i="1"/>
  <c r="L32" i="1"/>
  <c r="K26" i="1"/>
  <c r="M26" i="1"/>
  <c r="K22" i="1"/>
  <c r="L22" i="1"/>
  <c r="K18" i="1"/>
  <c r="L18" i="1"/>
  <c r="K16" i="1"/>
  <c r="L16" i="1"/>
  <c r="K11" i="1"/>
  <c r="M15" i="4"/>
  <c r="M32" i="4"/>
  <c r="J21" i="8"/>
  <c r="H16" i="9"/>
  <c r="H15" i="9"/>
  <c r="K155" i="1"/>
  <c r="L155" i="1"/>
  <c r="N155" i="1"/>
  <c r="O155" i="1"/>
  <c r="H152" i="1"/>
  <c r="F16" i="9"/>
  <c r="J13" i="9"/>
  <c r="N268" i="1"/>
  <c r="H139" i="1"/>
  <c r="I139" i="1"/>
  <c r="K106" i="1"/>
  <c r="S53" i="8"/>
  <c r="F7" i="9"/>
  <c r="K82" i="1"/>
  <c r="H57" i="8"/>
  <c r="J57" i="8"/>
  <c r="K80" i="8"/>
  <c r="P17" i="8"/>
  <c r="N305" i="1"/>
  <c r="N304" i="1"/>
  <c r="O304" i="1"/>
  <c r="S87" i="8"/>
  <c r="Q84" i="8"/>
  <c r="G32" i="1"/>
  <c r="J95" i="8"/>
  <c r="G232" i="1"/>
  <c r="F16" i="8"/>
  <c r="M58" i="8"/>
  <c r="K57" i="8"/>
  <c r="L57" i="8"/>
  <c r="P28" i="8"/>
  <c r="J98" i="8"/>
  <c r="J61" i="8"/>
  <c r="K60" i="8"/>
  <c r="M11" i="8"/>
  <c r="J68" i="8"/>
  <c r="M6" i="8"/>
  <c r="H70" i="8"/>
  <c r="J70" i="8"/>
  <c r="M73" i="8"/>
  <c r="K5" i="8"/>
  <c r="L5" i="8"/>
  <c r="F48" i="8"/>
  <c r="M61" i="8"/>
  <c r="S28" i="8"/>
  <c r="H60" i="8"/>
  <c r="I60" i="8"/>
  <c r="P73" i="8"/>
  <c r="J49" i="8"/>
  <c r="F83" i="8"/>
  <c r="G83" i="8"/>
  <c r="J81" i="8"/>
  <c r="F70" i="8"/>
  <c r="F57" i="8"/>
  <c r="F5" i="8"/>
  <c r="F15" i="9"/>
  <c r="F10" i="9"/>
  <c r="G10" i="9"/>
  <c r="F6" i="9"/>
  <c r="G6" i="9"/>
  <c r="G3" i="9"/>
  <c r="F18" i="5"/>
  <c r="F22" i="5"/>
  <c r="G18" i="5"/>
  <c r="F19" i="5"/>
  <c r="G19" i="5"/>
  <c r="F91" i="1"/>
  <c r="J71" i="8"/>
  <c r="H48" i="8"/>
  <c r="I48" i="8"/>
  <c r="J17" i="8"/>
  <c r="H5" i="8"/>
  <c r="I5" i="8"/>
  <c r="J15" i="9"/>
  <c r="H19" i="5"/>
  <c r="I19" i="5"/>
  <c r="J16" i="9"/>
  <c r="H6" i="9"/>
  <c r="H3" i="9"/>
  <c r="H18" i="5"/>
  <c r="I18" i="5"/>
  <c r="E98" i="1"/>
  <c r="F98" i="1"/>
  <c r="C93" i="1"/>
  <c r="D93" i="1"/>
  <c r="G146" i="1"/>
  <c r="E139" i="1"/>
  <c r="F139" i="1"/>
  <c r="D247" i="1"/>
  <c r="J48" i="8"/>
  <c r="J5" i="8"/>
  <c r="J6" i="9"/>
  <c r="G277" i="1"/>
  <c r="K215" i="1"/>
  <c r="L215" i="1"/>
  <c r="C268" i="1"/>
  <c r="E76" i="1"/>
  <c r="C276" i="1"/>
  <c r="D276" i="1"/>
  <c r="D196" i="1"/>
  <c r="D161" i="1"/>
  <c r="D102" i="1"/>
  <c r="C101" i="1"/>
  <c r="D101" i="1"/>
  <c r="F57" i="1"/>
  <c r="E56" i="1"/>
  <c r="F56" i="1"/>
  <c r="L190" i="1"/>
  <c r="L301" i="1"/>
  <c r="K300" i="1"/>
  <c r="L300" i="1"/>
  <c r="F26" i="1"/>
  <c r="E155" i="1"/>
  <c r="F155" i="1"/>
  <c r="E268" i="1"/>
  <c r="F268" i="1"/>
  <c r="I94" i="1"/>
  <c r="D110" i="1"/>
  <c r="F286" i="1"/>
  <c r="H295" i="1"/>
  <c r="H294" i="1"/>
  <c r="F52" i="1"/>
  <c r="E51" i="1"/>
  <c r="J51" i="1"/>
  <c r="F277" i="1"/>
  <c r="E276" i="1"/>
  <c r="G166" i="1"/>
  <c r="H179" i="1"/>
  <c r="I179" i="1"/>
  <c r="C51" i="1"/>
  <c r="D51" i="1"/>
  <c r="S17" i="8"/>
  <c r="Q70" i="8"/>
  <c r="O284" i="1"/>
  <c r="P232" i="1"/>
  <c r="O176" i="1"/>
  <c r="O52" i="1"/>
  <c r="L224" i="1"/>
  <c r="L238" i="1"/>
  <c r="K211" i="1"/>
  <c r="P242" i="1"/>
  <c r="K139" i="1"/>
  <c r="K138" i="1"/>
  <c r="L138" i="1"/>
  <c r="K160" i="1"/>
  <c r="L160" i="1"/>
  <c r="P17" i="9"/>
  <c r="P95" i="8"/>
  <c r="P87" i="8"/>
  <c r="O49" i="8"/>
  <c r="S49" i="8"/>
  <c r="N60" i="8"/>
  <c r="O60" i="8"/>
  <c r="S63" i="8"/>
  <c r="O63" i="8"/>
  <c r="S40" i="8"/>
  <c r="O17" i="8"/>
  <c r="O13" i="8"/>
  <c r="S6" i="8"/>
  <c r="O6" i="8"/>
  <c r="M71" i="8"/>
  <c r="M49" i="8"/>
  <c r="M238" i="1"/>
  <c r="M118" i="1"/>
  <c r="I149" i="1"/>
  <c r="I118" i="1"/>
  <c r="F8" i="4"/>
  <c r="J31" i="4"/>
  <c r="M14" i="4"/>
  <c r="M31" i="4"/>
  <c r="I6" i="4"/>
  <c r="J22" i="4"/>
  <c r="P11" i="8"/>
  <c r="Q16" i="9"/>
  <c r="R16" i="9"/>
  <c r="S19" i="9"/>
  <c r="N16" i="9"/>
  <c r="O16" i="9"/>
  <c r="P19" i="9"/>
  <c r="M16" i="9"/>
  <c r="R11" i="9"/>
  <c r="S11" i="9"/>
  <c r="O11" i="9"/>
  <c r="K246" i="1"/>
  <c r="K245" i="1"/>
  <c r="M202" i="1"/>
  <c r="H134" i="1"/>
  <c r="I134" i="1"/>
  <c r="M130" i="1"/>
  <c r="N93" i="1"/>
  <c r="H90" i="1"/>
  <c r="I90" i="1"/>
  <c r="N69" i="1"/>
  <c r="O69" i="1"/>
  <c r="I52" i="1"/>
  <c r="J52" i="1"/>
  <c r="I44" i="1"/>
  <c r="Q15" i="9"/>
  <c r="Q19" i="5"/>
  <c r="R19" i="5"/>
  <c r="R15" i="9"/>
  <c r="K42" i="4"/>
  <c r="L42" i="4"/>
  <c r="P46" i="4"/>
  <c r="M6" i="4"/>
  <c r="K97" i="8"/>
  <c r="L97" i="8"/>
  <c r="S84" i="8"/>
  <c r="M84" i="8"/>
  <c r="L84" i="8"/>
  <c r="P84" i="8"/>
  <c r="R80" i="8"/>
  <c r="R81" i="8"/>
  <c r="S81" i="8"/>
  <c r="P81" i="8"/>
  <c r="O81" i="8"/>
  <c r="N70" i="8"/>
  <c r="S71" i="8"/>
  <c r="S68" i="8"/>
  <c r="Q60" i="8"/>
  <c r="N57" i="8"/>
  <c r="O57" i="8"/>
  <c r="O53" i="8"/>
  <c r="P49" i="8"/>
  <c r="S70" i="8"/>
  <c r="R60" i="8"/>
  <c r="G8" i="4"/>
  <c r="P22" i="4"/>
  <c r="P31" i="4"/>
  <c r="Q16" i="8"/>
  <c r="R16" i="8"/>
  <c r="S21" i="8"/>
  <c r="S95" i="8"/>
  <c r="Q5" i="8"/>
  <c r="Q97" i="8"/>
  <c r="R97" i="8"/>
  <c r="S13" i="8"/>
  <c r="O48" i="8"/>
  <c r="S48" i="8"/>
  <c r="O83" i="8"/>
  <c r="S60" i="8"/>
  <c r="S80" i="8"/>
  <c r="S11" i="8"/>
  <c r="N97" i="8"/>
  <c r="N5" i="8"/>
  <c r="S98" i="8"/>
  <c r="P61" i="8"/>
  <c r="O61" i="8"/>
  <c r="P80" i="8"/>
  <c r="P98" i="8"/>
  <c r="M53" i="8"/>
  <c r="P60" i="8"/>
  <c r="P5" i="8"/>
  <c r="P40" i="8"/>
  <c r="P13" i="8"/>
  <c r="K48" i="8"/>
  <c r="P53" i="8"/>
  <c r="M60" i="8"/>
  <c r="M68" i="8"/>
  <c r="P68" i="8"/>
  <c r="M13" i="8"/>
  <c r="N117" i="1"/>
  <c r="P22" i="1"/>
  <c r="P44" i="1"/>
  <c r="P140" i="1"/>
  <c r="P118" i="1"/>
  <c r="L99" i="1"/>
  <c r="M99" i="1"/>
  <c r="K98" i="1"/>
  <c r="P62" i="1"/>
  <c r="L172" i="1"/>
  <c r="L234" i="1"/>
  <c r="L306" i="1"/>
  <c r="K305" i="1"/>
  <c r="L305" i="1"/>
  <c r="K223" i="1"/>
  <c r="K222" i="1"/>
  <c r="L222" i="1"/>
  <c r="L139" i="1"/>
  <c r="M180" i="1"/>
  <c r="K241" i="1"/>
  <c r="K90" i="1"/>
  <c r="L90" i="1"/>
  <c r="L135" i="1"/>
  <c r="K134" i="1"/>
  <c r="M134" i="1"/>
  <c r="K299" i="1"/>
  <c r="L299" i="1"/>
  <c r="K69" i="1"/>
  <c r="K68" i="1"/>
  <c r="K263" i="1"/>
  <c r="L264" i="1"/>
  <c r="M264" i="1"/>
  <c r="H145" i="1"/>
  <c r="J145" i="1"/>
  <c r="I239" i="1"/>
  <c r="I284" i="1"/>
  <c r="I107" i="1"/>
  <c r="H106" i="1"/>
  <c r="I11" i="1"/>
  <c r="J90" i="1"/>
  <c r="S21" i="9"/>
  <c r="N15" i="9"/>
  <c r="O21" i="9"/>
  <c r="S17" i="9"/>
  <c r="P16" i="9"/>
  <c r="S16" i="9"/>
  <c r="P21" i="9"/>
  <c r="K19" i="5"/>
  <c r="M15" i="9"/>
  <c r="L15" i="9"/>
  <c r="P15" i="9"/>
  <c r="L7" i="9"/>
  <c r="K10" i="9"/>
  <c r="L10" i="9"/>
  <c r="L8" i="9"/>
  <c r="L16" i="9"/>
  <c r="Q4" i="8"/>
  <c r="O97" i="8"/>
  <c r="S97" i="8"/>
  <c r="S5" i="8"/>
  <c r="N79" i="8"/>
  <c r="L48" i="8"/>
  <c r="P48" i="8"/>
  <c r="M48" i="8"/>
  <c r="L241" i="1"/>
  <c r="L245" i="1"/>
  <c r="I145" i="1"/>
  <c r="S15" i="9"/>
  <c r="N19" i="5"/>
  <c r="O15" i="9"/>
  <c r="M10" i="9"/>
  <c r="Q9" i="5"/>
  <c r="R9" i="5"/>
  <c r="R4" i="8"/>
  <c r="N10" i="5"/>
  <c r="O19" i="5"/>
  <c r="P75" i="8"/>
  <c r="L11" i="4"/>
  <c r="P11" i="4"/>
  <c r="R17" i="4"/>
  <c r="O11" i="4"/>
  <c r="J28" i="4"/>
  <c r="S43" i="4"/>
  <c r="J6" i="4"/>
  <c r="N8" i="4"/>
  <c r="R19" i="4"/>
  <c r="S17" i="4"/>
  <c r="G35" i="4"/>
  <c r="F5" i="4"/>
  <c r="G5" i="4"/>
  <c r="F34" i="4"/>
  <c r="F33" i="4"/>
  <c r="J54" i="4"/>
  <c r="N5" i="4"/>
  <c r="O8" i="4"/>
  <c r="S51" i="4"/>
  <c r="P28" i="4"/>
  <c r="O28" i="4"/>
  <c r="N21" i="4"/>
  <c r="O21" i="4"/>
  <c r="J46" i="4"/>
  <c r="M28" i="4"/>
  <c r="Q33" i="4"/>
  <c r="I54" i="4"/>
  <c r="M51" i="4"/>
  <c r="K50" i="4"/>
  <c r="M50" i="4"/>
  <c r="O9" i="4"/>
  <c r="M11" i="4"/>
  <c r="I11" i="4"/>
  <c r="J11" i="4"/>
  <c r="R35" i="4"/>
  <c r="S35" i="4"/>
  <c r="L17" i="4"/>
  <c r="K16" i="4"/>
  <c r="S16" i="4"/>
  <c r="G34" i="4"/>
  <c r="Q50" i="4"/>
  <c r="Q49" i="4"/>
  <c r="M46" i="4"/>
  <c r="I50" i="4"/>
  <c r="R14" i="4"/>
  <c r="I43" i="4"/>
  <c r="M43" i="4"/>
  <c r="H42" i="4"/>
  <c r="P17" i="4"/>
  <c r="P19" i="5"/>
  <c r="M19" i="5"/>
  <c r="L19" i="5"/>
  <c r="J19" i="5"/>
  <c r="S19" i="5"/>
  <c r="P97" i="8"/>
  <c r="M97" i="8"/>
  <c r="P70" i="8"/>
  <c r="K6" i="9"/>
  <c r="K18" i="5"/>
  <c r="H300" i="1"/>
  <c r="M253" i="1"/>
  <c r="H246" i="1"/>
  <c r="M246" i="1"/>
  <c r="M247" i="1"/>
  <c r="L16" i="4"/>
  <c r="I42" i="4"/>
  <c r="M42" i="4"/>
  <c r="L6" i="9"/>
  <c r="M6" i="9"/>
  <c r="I246" i="1"/>
  <c r="P11" i="9"/>
  <c r="J35" i="4"/>
  <c r="H34" i="4"/>
  <c r="J34" i="4"/>
  <c r="J87" i="8"/>
  <c r="I87" i="8"/>
  <c r="J84" i="8"/>
  <c r="J80" i="8"/>
  <c r="M80" i="8"/>
  <c r="I80" i="8"/>
  <c r="I70" i="8"/>
  <c r="M70" i="8"/>
  <c r="I73" i="8"/>
  <c r="I63" i="8"/>
  <c r="J60" i="8"/>
  <c r="M57" i="8"/>
  <c r="I57" i="8"/>
  <c r="M40" i="8"/>
  <c r="I40" i="8"/>
  <c r="I28" i="8"/>
  <c r="H16" i="8"/>
  <c r="M28" i="8"/>
  <c r="M5" i="8"/>
  <c r="J13" i="8"/>
  <c r="I6" i="8"/>
  <c r="J242" i="1"/>
  <c r="E241" i="1"/>
  <c r="F241" i="1"/>
  <c r="F168" i="1"/>
  <c r="J149" i="1"/>
  <c r="F123" i="1"/>
  <c r="I16" i="8"/>
  <c r="J16" i="8"/>
  <c r="L17" i="8"/>
  <c r="P21" i="8"/>
  <c r="S16" i="8"/>
  <c r="N4" i="8"/>
  <c r="M21" i="8"/>
  <c r="L21" i="8"/>
  <c r="K16" i="8"/>
  <c r="N9" i="5"/>
  <c r="S4" i="8"/>
  <c r="K4" i="8"/>
  <c r="P16" i="8"/>
  <c r="M16" i="8"/>
  <c r="S9" i="5"/>
  <c r="P4" i="8"/>
  <c r="L4" i="8"/>
  <c r="K9" i="5"/>
  <c r="P9" i="5"/>
  <c r="L9" i="5"/>
  <c r="H7" i="5"/>
  <c r="J7" i="5"/>
  <c r="K49" i="4"/>
  <c r="J50" i="4"/>
  <c r="J51" i="4"/>
  <c r="N50" i="4"/>
  <c r="F50" i="4"/>
  <c r="P51" i="4"/>
  <c r="G21" i="4"/>
  <c r="G22" i="4"/>
  <c r="M22" i="4"/>
  <c r="K21" i="4"/>
  <c r="H79" i="8"/>
  <c r="I83" i="8"/>
  <c r="J83" i="8"/>
  <c r="I92" i="8"/>
  <c r="N11" i="5"/>
  <c r="J92" i="8"/>
  <c r="K83" i="8"/>
  <c r="O10" i="5"/>
  <c r="F79" i="8"/>
  <c r="O79" i="8"/>
  <c r="Q83" i="8"/>
  <c r="H4" i="8"/>
  <c r="F4" i="8"/>
  <c r="G22" i="5"/>
  <c r="L18" i="5"/>
  <c r="M18" i="5"/>
  <c r="I10" i="9"/>
  <c r="I6" i="9"/>
  <c r="I3" i="9"/>
  <c r="Q10" i="9"/>
  <c r="F3" i="9"/>
  <c r="J3" i="9"/>
  <c r="J18" i="5"/>
  <c r="K3" i="9"/>
  <c r="N10" i="9"/>
  <c r="I294" i="1"/>
  <c r="L296" i="1"/>
  <c r="J286" i="1"/>
  <c r="C257" i="1"/>
  <c r="D257" i="1"/>
  <c r="E215" i="1"/>
  <c r="F215" i="1"/>
  <c r="F145" i="1"/>
  <c r="I51" i="1"/>
  <c r="P18" i="1"/>
  <c r="P50" i="4"/>
  <c r="N49" i="4"/>
  <c r="K7" i="5"/>
  <c r="G50" i="4"/>
  <c r="F49" i="4"/>
  <c r="P21" i="4"/>
  <c r="L21" i="4"/>
  <c r="I79" i="8"/>
  <c r="J79" i="8"/>
  <c r="H10" i="5"/>
  <c r="P83" i="8"/>
  <c r="M83" i="8"/>
  <c r="K79" i="8"/>
  <c r="S83" i="8"/>
  <c r="Q79" i="8"/>
  <c r="G79" i="8"/>
  <c r="F10" i="5"/>
  <c r="G10" i="5"/>
  <c r="F9" i="5"/>
  <c r="G4" i="8"/>
  <c r="I4" i="8"/>
  <c r="M4" i="8"/>
  <c r="H9" i="5"/>
  <c r="J4" i="8"/>
  <c r="P10" i="9"/>
  <c r="N6" i="9"/>
  <c r="O10" i="9"/>
  <c r="M3" i="9"/>
  <c r="L3" i="9"/>
  <c r="Q6" i="9"/>
  <c r="R10" i="9"/>
  <c r="S10" i="9"/>
  <c r="F7" i="5"/>
  <c r="G7" i="5"/>
  <c r="G49" i="4"/>
  <c r="P49" i="4"/>
  <c r="N7" i="5"/>
  <c r="Q10" i="5"/>
  <c r="S79" i="8"/>
  <c r="I10" i="5"/>
  <c r="J10" i="5"/>
  <c r="M79" i="8"/>
  <c r="K10" i="5"/>
  <c r="P79" i="8"/>
  <c r="J9" i="5"/>
  <c r="H11" i="5"/>
  <c r="M9" i="5"/>
  <c r="I9" i="5"/>
  <c r="F11" i="5"/>
  <c r="G11" i="5"/>
  <c r="G9" i="5"/>
  <c r="Q3" i="9"/>
  <c r="Q18" i="5"/>
  <c r="R6" i="9"/>
  <c r="S6" i="9"/>
  <c r="O6" i="9"/>
  <c r="N3" i="9"/>
  <c r="N18" i="5"/>
  <c r="P6" i="9"/>
  <c r="M10" i="5"/>
  <c r="P10" i="5"/>
  <c r="K11" i="5"/>
  <c r="S10" i="5"/>
  <c r="Q11" i="5"/>
  <c r="M11" i="5"/>
  <c r="I11" i="5"/>
  <c r="J11" i="5"/>
  <c r="R3" i="9"/>
  <c r="S3" i="9"/>
  <c r="P18" i="5"/>
  <c r="O18" i="5"/>
  <c r="P3" i="9"/>
  <c r="O3" i="9"/>
  <c r="S18" i="5"/>
  <c r="R18" i="5"/>
  <c r="S11" i="5"/>
  <c r="P11" i="5"/>
  <c r="Q7" i="5"/>
  <c r="S49" i="4"/>
  <c r="S8" i="4"/>
  <c r="Q5" i="4"/>
  <c r="R8" i="4"/>
  <c r="G33" i="4"/>
  <c r="F4" i="4"/>
  <c r="S34" i="4"/>
  <c r="N33" i="4"/>
  <c r="R42" i="4"/>
  <c r="M7" i="5"/>
  <c r="I7" i="5"/>
  <c r="S50" i="4"/>
  <c r="K34" i="4"/>
  <c r="I49" i="4"/>
  <c r="I34" i="4"/>
  <c r="J43" i="4"/>
  <c r="P16" i="4"/>
  <c r="N42" i="4"/>
  <c r="K8" i="4"/>
  <c r="M19" i="4"/>
  <c r="Q21" i="4"/>
  <c r="O46" i="4"/>
  <c r="F42" i="4"/>
  <c r="H8" i="4"/>
  <c r="J19" i="4"/>
  <c r="P7" i="5"/>
  <c r="J49" i="4"/>
  <c r="M21" i="4"/>
  <c r="S22" i="4"/>
  <c r="J21" i="4"/>
  <c r="M35" i="4"/>
  <c r="O5" i="4"/>
  <c r="O43" i="4"/>
  <c r="P9" i="4"/>
  <c r="S9" i="4"/>
  <c r="J17" i="4"/>
  <c r="S6" i="4"/>
  <c r="O6" i="4"/>
  <c r="S11" i="4"/>
  <c r="R9" i="4"/>
  <c r="N4" i="4"/>
  <c r="L35" i="4"/>
  <c r="H33" i="4"/>
  <c r="M17" i="4"/>
  <c r="H16" i="4"/>
  <c r="D160" i="1"/>
  <c r="C159" i="1"/>
  <c r="D159" i="1"/>
  <c r="L295" i="1"/>
  <c r="K294" i="1"/>
  <c r="L294" i="1"/>
  <c r="J70" i="1"/>
  <c r="E223" i="1"/>
  <c r="G272" i="1"/>
  <c r="I224" i="1"/>
  <c r="I146" i="1"/>
  <c r="M91" i="1"/>
  <c r="L242" i="1"/>
  <c r="K76" i="1"/>
  <c r="L76" i="1"/>
  <c r="P107" i="1"/>
  <c r="L106" i="1"/>
  <c r="J72" i="1"/>
  <c r="J224" i="1"/>
  <c r="O62" i="1"/>
  <c r="N271" i="1"/>
  <c r="O271" i="1"/>
  <c r="J168" i="1"/>
  <c r="N241" i="1"/>
  <c r="O241" i="1"/>
  <c r="F107" i="1"/>
  <c r="G70" i="1"/>
  <c r="J91" i="1"/>
  <c r="J232" i="1"/>
  <c r="C201" i="1"/>
  <c r="C200" i="1"/>
  <c r="E184" i="1"/>
  <c r="F184" i="1"/>
  <c r="G269" i="1"/>
  <c r="M70" i="1"/>
  <c r="J110" i="1"/>
  <c r="P212" i="1"/>
  <c r="G286" i="1"/>
  <c r="G290" i="1"/>
  <c r="J123" i="1"/>
  <c r="P91" i="1"/>
  <c r="P239" i="1"/>
  <c r="P272" i="1"/>
  <c r="H268" i="1"/>
  <c r="I268" i="1"/>
  <c r="C134" i="1"/>
  <c r="D134" i="1"/>
  <c r="C175" i="1"/>
  <c r="D175" i="1"/>
  <c r="E69" i="1"/>
  <c r="E283" i="1"/>
  <c r="F283" i="1"/>
  <c r="I295" i="1"/>
  <c r="G140" i="1"/>
  <c r="E279" i="1"/>
  <c r="F279" i="1"/>
  <c r="L69" i="1"/>
  <c r="P166" i="1"/>
  <c r="M172" i="1"/>
  <c r="L246" i="1"/>
  <c r="N211" i="1"/>
  <c r="P253" i="1"/>
  <c r="N106" i="1"/>
  <c r="J130" i="1"/>
  <c r="P176" i="1"/>
  <c r="I242" i="1"/>
  <c r="L57" i="1"/>
  <c r="C152" i="1"/>
  <c r="D152" i="1"/>
  <c r="M232" i="1"/>
  <c r="H184" i="1"/>
  <c r="I184" i="1"/>
  <c r="C263" i="1"/>
  <c r="D263" i="1"/>
  <c r="N109" i="1"/>
  <c r="O109" i="1"/>
  <c r="E263" i="1"/>
  <c r="E262" i="1"/>
  <c r="F262" i="1"/>
  <c r="C139" i="1"/>
  <c r="G139" i="1"/>
  <c r="N90" i="1"/>
  <c r="O90" i="1"/>
  <c r="I223" i="1"/>
  <c r="H222" i="1"/>
  <c r="I222" i="1"/>
  <c r="E183" i="1"/>
  <c r="F183" i="1"/>
  <c r="I160" i="1"/>
  <c r="H159" i="1"/>
  <c r="P149" i="1"/>
  <c r="E138" i="1"/>
  <c r="E271" i="1"/>
  <c r="E267" i="1"/>
  <c r="L134" i="1"/>
  <c r="N116" i="1"/>
  <c r="I161" i="1"/>
  <c r="J268" i="1"/>
  <c r="H283" i="1"/>
  <c r="I283" i="1"/>
  <c r="M146" i="1"/>
  <c r="I70" i="1"/>
  <c r="L269" i="1"/>
  <c r="K218" i="1"/>
  <c r="P135" i="1"/>
  <c r="P99" i="1"/>
  <c r="P247" i="1"/>
  <c r="M83" i="1"/>
  <c r="P146" i="1"/>
  <c r="C262" i="1"/>
  <c r="D262" i="1"/>
  <c r="M212" i="1"/>
  <c r="M149" i="1"/>
  <c r="G190" i="1"/>
  <c r="C117" i="1"/>
  <c r="F269" i="1"/>
  <c r="K184" i="1"/>
  <c r="L184" i="1"/>
  <c r="P102" i="1"/>
  <c r="D259" i="1"/>
  <c r="K56" i="1"/>
  <c r="L56" i="1"/>
  <c r="N134" i="1"/>
  <c r="J22" i="1"/>
  <c r="J166" i="1"/>
  <c r="F42" i="1"/>
  <c r="H215" i="1"/>
  <c r="I215" i="1"/>
  <c r="M22" i="1"/>
  <c r="J279" i="1"/>
  <c r="J161" i="1"/>
  <c r="H68" i="1"/>
  <c r="M16" i="1"/>
  <c r="N98" i="1"/>
  <c r="O98" i="1"/>
  <c r="N201" i="1"/>
  <c r="P32" i="1"/>
  <c r="K152" i="1"/>
  <c r="L152" i="1"/>
  <c r="G268" i="1"/>
  <c r="I83" i="1"/>
  <c r="H276" i="1"/>
  <c r="I276" i="1"/>
  <c r="L212" i="1"/>
  <c r="N295" i="1"/>
  <c r="M161" i="1"/>
  <c r="J180" i="1"/>
  <c r="L239" i="1"/>
  <c r="J269" i="1"/>
  <c r="G239" i="1"/>
  <c r="N218" i="1"/>
  <c r="O218" i="1"/>
  <c r="C90" i="1"/>
  <c r="G90" i="1"/>
  <c r="G52" i="1"/>
  <c r="M44" i="1"/>
  <c r="P301" i="1"/>
  <c r="G156" i="1"/>
  <c r="J57" i="1"/>
  <c r="P52" i="1"/>
  <c r="K145" i="1"/>
  <c r="H21" i="1"/>
  <c r="I21" i="1"/>
  <c r="M223" i="1"/>
  <c r="M224" i="1"/>
  <c r="J239" i="1"/>
  <c r="M135" i="1"/>
  <c r="N246" i="1"/>
  <c r="P238" i="1"/>
  <c r="N21" i="1"/>
  <c r="O21" i="1"/>
  <c r="N89" i="1"/>
  <c r="O89" i="1"/>
  <c r="P202" i="1"/>
  <c r="J139" i="1"/>
  <c r="J277" i="1"/>
  <c r="G91" i="1"/>
  <c r="N300" i="1"/>
  <c r="E179" i="1"/>
  <c r="M11" i="1"/>
  <c r="C61" i="1"/>
  <c r="C60" i="1"/>
  <c r="D60" i="1"/>
  <c r="N252" i="1"/>
  <c r="O252" i="1"/>
  <c r="J83" i="1"/>
  <c r="L68" i="1"/>
  <c r="M68" i="1"/>
  <c r="J263" i="1"/>
  <c r="H262" i="1"/>
  <c r="L276" i="1"/>
  <c r="M276" i="1"/>
  <c r="N10" i="1"/>
  <c r="L52" i="1"/>
  <c r="C283" i="1"/>
  <c r="G262" i="1"/>
  <c r="J272" i="1"/>
  <c r="G284" i="1"/>
  <c r="L218" i="1"/>
  <c r="P305" i="1"/>
  <c r="L277" i="1"/>
  <c r="P72" i="1"/>
  <c r="P16" i="1"/>
  <c r="K165" i="1"/>
  <c r="K179" i="1"/>
  <c r="L179" i="1"/>
  <c r="N179" i="1"/>
  <c r="H56" i="1"/>
  <c r="J56" i="1"/>
  <c r="I117" i="1"/>
  <c r="K159" i="1"/>
  <c r="L159" i="1"/>
  <c r="G263" i="1"/>
  <c r="H165" i="1"/>
  <c r="I165" i="1"/>
  <c r="H201" i="1"/>
  <c r="M94" i="1"/>
  <c r="P26" i="1"/>
  <c r="P130" i="1"/>
  <c r="M140" i="1"/>
  <c r="G62" i="1"/>
  <c r="F172" i="1"/>
  <c r="G16" i="1"/>
  <c r="L219" i="1"/>
  <c r="F156" i="1"/>
  <c r="M301" i="1"/>
  <c r="D264" i="1"/>
  <c r="C69" i="1"/>
  <c r="C155" i="1"/>
  <c r="D155" i="1"/>
  <c r="C218" i="1"/>
  <c r="D218" i="1"/>
  <c r="O216" i="1"/>
  <c r="P94" i="1"/>
  <c r="G205" i="1"/>
  <c r="E134" i="1"/>
  <c r="J134" i="1"/>
  <c r="C215" i="1"/>
  <c r="D215" i="1"/>
  <c r="G123" i="1"/>
  <c r="K51" i="1"/>
  <c r="M51" i="1"/>
  <c r="H76" i="1"/>
  <c r="E10" i="1"/>
  <c r="F10" i="1"/>
  <c r="J140" i="1"/>
  <c r="J280" i="1"/>
  <c r="E304" i="1"/>
  <c r="F304" i="1"/>
  <c r="M160" i="1"/>
  <c r="P69" i="1"/>
  <c r="K304" i="1"/>
  <c r="L304" i="1"/>
  <c r="H271" i="1"/>
  <c r="H231" i="1"/>
  <c r="I231" i="1"/>
  <c r="M107" i="1"/>
  <c r="M277" i="1"/>
  <c r="M166" i="1"/>
  <c r="P180" i="1"/>
  <c r="M123" i="1"/>
  <c r="M269" i="1"/>
  <c r="K183" i="1"/>
  <c r="L183" i="1"/>
  <c r="I166" i="1"/>
  <c r="L26" i="1"/>
  <c r="O305" i="1"/>
  <c r="E61" i="1"/>
  <c r="O153" i="1"/>
  <c r="J264" i="1"/>
  <c r="G72" i="1"/>
  <c r="E231" i="1"/>
  <c r="F231" i="1"/>
  <c r="N101" i="1"/>
  <c r="C82" i="1"/>
  <c r="K268" i="1"/>
  <c r="C279" i="1"/>
  <c r="F146" i="1"/>
  <c r="G242" i="1"/>
  <c r="G280" i="1"/>
  <c r="I280" i="1"/>
  <c r="K97" i="1"/>
  <c r="M139" i="1"/>
  <c r="N251" i="1"/>
  <c r="O251" i="1"/>
  <c r="N283" i="1"/>
  <c r="O283" i="1"/>
  <c r="M32" i="1"/>
  <c r="H101" i="1"/>
  <c r="M101" i="1"/>
  <c r="J135" i="1"/>
  <c r="J234" i="1"/>
  <c r="P286" i="1"/>
  <c r="D117" i="1"/>
  <c r="H138" i="1"/>
  <c r="I138" i="1"/>
  <c r="J118" i="1"/>
  <c r="H251" i="1"/>
  <c r="I251" i="1"/>
  <c r="L94" i="1"/>
  <c r="J205" i="1"/>
  <c r="E300" i="1"/>
  <c r="F300" i="1"/>
  <c r="F301" i="1"/>
  <c r="G234" i="1"/>
  <c r="M102" i="1"/>
  <c r="C241" i="1"/>
  <c r="N184" i="1"/>
  <c r="O184" i="1"/>
  <c r="K117" i="1"/>
  <c r="G135" i="1"/>
  <c r="D18" i="1"/>
  <c r="G18" i="1"/>
  <c r="F44" i="1"/>
  <c r="G44" i="1"/>
  <c r="J44" i="1"/>
  <c r="I306" i="1"/>
  <c r="H305" i="1"/>
  <c r="F153" i="1"/>
  <c r="G153" i="1"/>
  <c r="J18" i="1"/>
  <c r="J241" i="1"/>
  <c r="F271" i="1"/>
  <c r="H245" i="1"/>
  <c r="L223" i="1"/>
  <c r="L98" i="1"/>
  <c r="M284" i="1"/>
  <c r="N276" i="1"/>
  <c r="J153" i="1"/>
  <c r="P300" i="1"/>
  <c r="L42" i="1"/>
  <c r="L205" i="1"/>
  <c r="P205" i="1"/>
  <c r="M205" i="1"/>
  <c r="K201" i="1"/>
  <c r="P201" i="1"/>
  <c r="K231" i="1"/>
  <c r="M234" i="1"/>
  <c r="L259" i="1"/>
  <c r="K258" i="1"/>
  <c r="G180" i="1"/>
  <c r="C179" i="1"/>
  <c r="D179" i="1"/>
  <c r="D180" i="1"/>
  <c r="D253" i="1"/>
  <c r="C252" i="1"/>
  <c r="F130" i="1"/>
  <c r="G130" i="1"/>
  <c r="E117" i="1"/>
  <c r="I156" i="1"/>
  <c r="H155" i="1"/>
  <c r="I219" i="1"/>
  <c r="H218" i="1"/>
  <c r="I212" i="1"/>
  <c r="J212" i="1"/>
  <c r="H211" i="1"/>
  <c r="M211" i="1"/>
  <c r="F212" i="1"/>
  <c r="G212" i="1"/>
  <c r="E211" i="1"/>
  <c r="F211" i="1"/>
  <c r="O161" i="1"/>
  <c r="N160" i="1"/>
  <c r="L253" i="1"/>
  <c r="K252" i="1"/>
  <c r="E82" i="1"/>
  <c r="F83" i="1"/>
  <c r="G83" i="1"/>
  <c r="K283" i="1"/>
  <c r="E230" i="1"/>
  <c r="F230" i="1"/>
  <c r="G279" i="1"/>
  <c r="K75" i="1"/>
  <c r="L75" i="1"/>
  <c r="N200" i="1"/>
  <c r="M18" i="1"/>
  <c r="M306" i="1"/>
  <c r="P172" i="1"/>
  <c r="N258" i="1"/>
  <c r="N68" i="1"/>
  <c r="P284" i="1"/>
  <c r="H183" i="1"/>
  <c r="I183" i="1"/>
  <c r="H61" i="1"/>
  <c r="L70" i="1"/>
  <c r="P70" i="1"/>
  <c r="L176" i="1"/>
  <c r="M176" i="1"/>
  <c r="F110" i="1"/>
  <c r="E109" i="1"/>
  <c r="G110" i="1"/>
  <c r="F202" i="1"/>
  <c r="E201" i="1"/>
  <c r="G202" i="1"/>
  <c r="J202" i="1"/>
  <c r="J99" i="1"/>
  <c r="H98" i="1"/>
  <c r="D236" i="1"/>
  <c r="C231" i="1"/>
  <c r="C230" i="1"/>
  <c r="L286" i="1"/>
  <c r="M286" i="1"/>
  <c r="D77" i="1"/>
  <c r="C76" i="1"/>
  <c r="E160" i="1"/>
  <c r="F161" i="1"/>
  <c r="G161" i="1"/>
  <c r="G238" i="1"/>
  <c r="J238" i="1"/>
  <c r="I42" i="1"/>
  <c r="K271" i="1"/>
  <c r="M272" i="1"/>
  <c r="M280" i="1"/>
  <c r="K279" i="1"/>
  <c r="P279" i="1"/>
  <c r="P280" i="1"/>
  <c r="H10" i="1"/>
  <c r="C21" i="1"/>
  <c r="D21" i="1"/>
  <c r="M300" i="1"/>
  <c r="P277" i="1"/>
  <c r="P93" i="1"/>
  <c r="O93" i="1"/>
  <c r="E299" i="1"/>
  <c r="F299" i="1"/>
  <c r="L272" i="1"/>
  <c r="F238" i="1"/>
  <c r="J306" i="1"/>
  <c r="F179" i="1"/>
  <c r="D246" i="1"/>
  <c r="C245" i="1"/>
  <c r="D245" i="1"/>
  <c r="G168" i="1"/>
  <c r="L11" i="1"/>
  <c r="C98" i="1"/>
  <c r="D99" i="1"/>
  <c r="G99" i="1"/>
  <c r="D118" i="1"/>
  <c r="G118" i="1"/>
  <c r="E258" i="1"/>
  <c r="F259" i="1"/>
  <c r="I176" i="1"/>
  <c r="H175" i="1"/>
  <c r="D306" i="1"/>
  <c r="C305" i="1"/>
  <c r="G305" i="1"/>
  <c r="G306" i="1"/>
  <c r="O140" i="1"/>
  <c r="N139" i="1"/>
  <c r="C295" i="1"/>
  <c r="D296" i="1"/>
  <c r="P83" i="1"/>
  <c r="N82" i="1"/>
  <c r="P82" i="1"/>
  <c r="E60" i="1"/>
  <c r="L44" i="1"/>
  <c r="J16" i="1"/>
  <c r="G102" i="1"/>
  <c r="E165" i="1"/>
  <c r="F11" i="1"/>
  <c r="P153" i="1"/>
  <c r="N165" i="1"/>
  <c r="P165" i="1"/>
  <c r="P175" i="1"/>
  <c r="F263" i="1"/>
  <c r="M219" i="1"/>
  <c r="J94" i="1"/>
  <c r="J62" i="1"/>
  <c r="M153" i="1"/>
  <c r="L211" i="1"/>
  <c r="K210" i="1"/>
  <c r="O56" i="1"/>
  <c r="P56" i="1"/>
  <c r="D172" i="1"/>
  <c r="C165" i="1"/>
  <c r="G172" i="1"/>
  <c r="O61" i="1"/>
  <c r="N60" i="1"/>
  <c r="N231" i="1"/>
  <c r="O234" i="1"/>
  <c r="O279" i="1"/>
  <c r="O76" i="1"/>
  <c r="P304" i="1"/>
  <c r="M69" i="1"/>
  <c r="I69" i="1"/>
  <c r="J69" i="1"/>
  <c r="P234" i="1"/>
  <c r="N210" i="1"/>
  <c r="O211" i="1"/>
  <c r="P211" i="1"/>
  <c r="D241" i="1"/>
  <c r="G241" i="1"/>
  <c r="F138" i="1"/>
  <c r="I68" i="1"/>
  <c r="I159" i="1"/>
  <c r="M82" i="1"/>
  <c r="K81" i="1"/>
  <c r="L82" i="1"/>
  <c r="D185" i="1"/>
  <c r="C184" i="1"/>
  <c r="G185" i="1"/>
  <c r="O264" i="1"/>
  <c r="N263" i="1"/>
  <c r="P264" i="1"/>
  <c r="F296" i="1"/>
  <c r="E295" i="1"/>
  <c r="G296" i="1"/>
  <c r="J296" i="1"/>
  <c r="M296" i="1"/>
  <c r="P296" i="1"/>
  <c r="O224" i="1"/>
  <c r="N223" i="1"/>
  <c r="P224" i="1"/>
  <c r="H81" i="1"/>
  <c r="J82" i="1"/>
  <c r="F247" i="1"/>
  <c r="G247" i="1"/>
  <c r="E246" i="1"/>
  <c r="F253" i="1"/>
  <c r="E252" i="1"/>
  <c r="G253" i="1"/>
  <c r="E222" i="1"/>
  <c r="F223" i="1"/>
  <c r="J223" i="1"/>
  <c r="J247" i="1"/>
  <c r="J300" i="1"/>
  <c r="H299" i="1"/>
  <c r="I300" i="1"/>
  <c r="H275" i="1"/>
  <c r="J283" i="1"/>
  <c r="M263" i="1"/>
  <c r="L263" i="1"/>
  <c r="K262" i="1"/>
  <c r="P90" i="1"/>
  <c r="K89" i="1"/>
  <c r="M90" i="1"/>
  <c r="M241" i="1"/>
  <c r="K230" i="1"/>
  <c r="P241" i="1"/>
  <c r="O82" i="1"/>
  <c r="F51" i="1"/>
  <c r="G51" i="1"/>
  <c r="I93" i="1"/>
  <c r="M93" i="1"/>
  <c r="H89" i="1"/>
  <c r="F267" i="1"/>
  <c r="J106" i="1"/>
  <c r="I106" i="1"/>
  <c r="M106" i="1"/>
  <c r="D139" i="1"/>
  <c r="C138" i="1"/>
  <c r="G138" i="1"/>
  <c r="N164" i="1"/>
  <c r="O165" i="1"/>
  <c r="F76" i="1"/>
  <c r="E75" i="1"/>
  <c r="F75" i="1"/>
  <c r="D200" i="1"/>
  <c r="M283" i="1"/>
  <c r="E275" i="1"/>
  <c r="M222" i="1"/>
  <c r="J117" i="1"/>
  <c r="H116" i="1"/>
  <c r="M117" i="1"/>
  <c r="D69" i="1"/>
  <c r="C68" i="1"/>
  <c r="D68" i="1"/>
  <c r="G69" i="1"/>
  <c r="D268" i="1"/>
  <c r="O268" i="1"/>
  <c r="I152" i="1"/>
  <c r="M62" i="1"/>
  <c r="K61" i="1"/>
  <c r="K109" i="1"/>
  <c r="M110" i="1"/>
  <c r="L110" i="1"/>
  <c r="P110" i="1"/>
  <c r="L168" i="1"/>
  <c r="M168" i="1"/>
  <c r="P168" i="1"/>
  <c r="D11" i="1"/>
  <c r="G11" i="1"/>
  <c r="C10" i="1"/>
  <c r="D26" i="1"/>
  <c r="G26" i="1"/>
  <c r="D57" i="1"/>
  <c r="C56" i="1"/>
  <c r="G57" i="1"/>
  <c r="D107" i="1"/>
  <c r="C106" i="1"/>
  <c r="G107" i="1"/>
  <c r="J276" i="1"/>
  <c r="F276" i="1"/>
  <c r="G276" i="1"/>
  <c r="D90" i="1"/>
  <c r="O300" i="1"/>
  <c r="N299" i="1"/>
  <c r="C211" i="1"/>
  <c r="D212" i="1"/>
  <c r="H97" i="1"/>
  <c r="J201" i="1"/>
  <c r="H200" i="1"/>
  <c r="I201" i="1"/>
  <c r="G201" i="1"/>
  <c r="D201" i="1"/>
  <c r="D301" i="1"/>
  <c r="C300" i="1"/>
  <c r="G301" i="1"/>
  <c r="E21" i="1"/>
  <c r="F22" i="1"/>
  <c r="G22" i="1"/>
  <c r="F101" i="1"/>
  <c r="G101" i="1"/>
  <c r="E97" i="1"/>
  <c r="F176" i="1"/>
  <c r="J176" i="1"/>
  <c r="G176" i="1"/>
  <c r="E175" i="1"/>
  <c r="F219" i="1"/>
  <c r="E218" i="1"/>
  <c r="G219" i="1"/>
  <c r="J219" i="1"/>
  <c r="I110" i="1"/>
  <c r="H109" i="1"/>
  <c r="H105" i="1"/>
  <c r="J253" i="1"/>
  <c r="K21" i="1"/>
  <c r="L123" i="1"/>
  <c r="P123" i="1"/>
  <c r="F32" i="1"/>
  <c r="J32" i="1"/>
  <c r="F94" i="1"/>
  <c r="E93" i="1"/>
  <c r="J93" i="1"/>
  <c r="G94" i="1"/>
  <c r="F196" i="1"/>
  <c r="G196" i="1"/>
  <c r="P11" i="1"/>
  <c r="O57" i="1"/>
  <c r="P57" i="1"/>
  <c r="P152" i="1"/>
  <c r="C145" i="1"/>
  <c r="F16" i="1"/>
  <c r="F102" i="1"/>
  <c r="H258" i="1"/>
  <c r="F306" i="1"/>
  <c r="C271" i="1"/>
  <c r="D271" i="1"/>
  <c r="E152" i="1"/>
  <c r="N145" i="1"/>
  <c r="I253" i="1"/>
  <c r="O4" i="4"/>
  <c r="N6" i="5"/>
  <c r="O42" i="4"/>
  <c r="P42" i="4"/>
  <c r="S21" i="4"/>
  <c r="R21" i="4"/>
  <c r="M34" i="4"/>
  <c r="K33" i="4"/>
  <c r="S42" i="4"/>
  <c r="I16" i="4"/>
  <c r="M16" i="4"/>
  <c r="J16" i="4"/>
  <c r="F6" i="5"/>
  <c r="G4" i="4"/>
  <c r="J33" i="4"/>
  <c r="I33" i="4"/>
  <c r="J8" i="4"/>
  <c r="I8" i="4"/>
  <c r="H5" i="4"/>
  <c r="P34" i="4"/>
  <c r="S33" i="4"/>
  <c r="J42" i="4"/>
  <c r="G42" i="4"/>
  <c r="P8" i="4"/>
  <c r="L8" i="4"/>
  <c r="M8" i="4"/>
  <c r="K5" i="4"/>
  <c r="S5" i="4"/>
  <c r="Q4" i="4"/>
  <c r="R5" i="4"/>
  <c r="S7" i="5"/>
  <c r="C89" i="1"/>
  <c r="N267" i="1"/>
  <c r="D61" i="1"/>
  <c r="K144" i="1"/>
  <c r="L144" i="1"/>
  <c r="M152" i="1"/>
  <c r="G179" i="1"/>
  <c r="F69" i="1"/>
  <c r="E68" i="1"/>
  <c r="C116" i="1"/>
  <c r="D116" i="1"/>
  <c r="O106" i="1"/>
  <c r="N105" i="1"/>
  <c r="O105" i="1"/>
  <c r="P106" i="1"/>
  <c r="O295" i="1"/>
  <c r="N294" i="1"/>
  <c r="N245" i="1"/>
  <c r="P246" i="1"/>
  <c r="O134" i="1"/>
  <c r="P134" i="1"/>
  <c r="P218" i="1"/>
  <c r="H9" i="1"/>
  <c r="I9" i="1"/>
  <c r="J179" i="1"/>
  <c r="N183" i="1"/>
  <c r="O183" i="1"/>
  <c r="M165" i="1"/>
  <c r="P98" i="1"/>
  <c r="L145" i="1"/>
  <c r="M145" i="1"/>
  <c r="C304" i="1"/>
  <c r="J231" i="1"/>
  <c r="C81" i="1"/>
  <c r="D81" i="1"/>
  <c r="D82" i="1"/>
  <c r="D305" i="1"/>
  <c r="H230" i="1"/>
  <c r="J230" i="1"/>
  <c r="M179" i="1"/>
  <c r="K116" i="1"/>
  <c r="N97" i="1"/>
  <c r="P101" i="1"/>
  <c r="H267" i="1"/>
  <c r="J271" i="1"/>
  <c r="I271" i="1"/>
  <c r="H75" i="1"/>
  <c r="I75" i="1"/>
  <c r="I76" i="1"/>
  <c r="K164" i="1"/>
  <c r="L165" i="1"/>
  <c r="P10" i="1"/>
  <c r="N9" i="1"/>
  <c r="O10" i="1"/>
  <c r="P117" i="1"/>
  <c r="D279" i="1"/>
  <c r="C275" i="1"/>
  <c r="D275" i="1"/>
  <c r="F61" i="1"/>
  <c r="G61" i="1"/>
  <c r="G155" i="1"/>
  <c r="M138" i="1"/>
  <c r="P51" i="1"/>
  <c r="L51" i="1"/>
  <c r="F134" i="1"/>
  <c r="G134" i="1"/>
  <c r="M56" i="1"/>
  <c r="I56" i="1"/>
  <c r="D283" i="1"/>
  <c r="G283" i="1"/>
  <c r="G10" i="1"/>
  <c r="M10" i="1"/>
  <c r="M159" i="1"/>
  <c r="J138" i="1"/>
  <c r="L268" i="1"/>
  <c r="P268" i="1"/>
  <c r="M268" i="1"/>
  <c r="P179" i="1"/>
  <c r="O179" i="1"/>
  <c r="J262" i="1"/>
  <c r="O139" i="1"/>
  <c r="N138" i="1"/>
  <c r="O160" i="1"/>
  <c r="N159" i="1"/>
  <c r="P160" i="1"/>
  <c r="I218" i="1"/>
  <c r="M218" i="1"/>
  <c r="O276" i="1"/>
  <c r="P276" i="1"/>
  <c r="G68" i="1"/>
  <c r="I10" i="1"/>
  <c r="N81" i="1"/>
  <c r="P81" i="1"/>
  <c r="I175" i="1"/>
  <c r="H164" i="1"/>
  <c r="D98" i="1"/>
  <c r="C97" i="1"/>
  <c r="D97" i="1"/>
  <c r="G98" i="1"/>
  <c r="F160" i="1"/>
  <c r="E159" i="1"/>
  <c r="G160" i="1"/>
  <c r="J160" i="1"/>
  <c r="J98" i="1"/>
  <c r="E200" i="1"/>
  <c r="J200" i="1"/>
  <c r="F201" i="1"/>
  <c r="O258" i="1"/>
  <c r="N257" i="1"/>
  <c r="O257" i="1"/>
  <c r="J211" i="1"/>
  <c r="I211" i="1"/>
  <c r="H210" i="1"/>
  <c r="I210" i="1"/>
  <c r="F109" i="1"/>
  <c r="G109" i="1"/>
  <c r="E105" i="1"/>
  <c r="F105" i="1"/>
  <c r="H60" i="1"/>
  <c r="J61" i="1"/>
  <c r="I61" i="1"/>
  <c r="O68" i="1"/>
  <c r="P68" i="1"/>
  <c r="F117" i="1"/>
  <c r="G117" i="1"/>
  <c r="E116" i="1"/>
  <c r="K257" i="1"/>
  <c r="L257" i="1"/>
  <c r="L258" i="1"/>
  <c r="K200" i="1"/>
  <c r="N275" i="1"/>
  <c r="P275" i="1"/>
  <c r="F165" i="1"/>
  <c r="J165" i="1"/>
  <c r="G60" i="1"/>
  <c r="F60" i="1"/>
  <c r="I230" i="1"/>
  <c r="M279" i="1"/>
  <c r="P271" i="1"/>
  <c r="M271" i="1"/>
  <c r="L271" i="1"/>
  <c r="K267" i="1"/>
  <c r="P267" i="1"/>
  <c r="D76" i="1"/>
  <c r="C75" i="1"/>
  <c r="D75" i="1"/>
  <c r="M98" i="1"/>
  <c r="G82" i="1"/>
  <c r="E81" i="1"/>
  <c r="J81" i="1"/>
  <c r="F82" i="1"/>
  <c r="K251" i="1"/>
  <c r="P252" i="1"/>
  <c r="L252" i="1"/>
  <c r="M252" i="1"/>
  <c r="I155" i="1"/>
  <c r="H144" i="1"/>
  <c r="M305" i="1"/>
  <c r="J305" i="1"/>
  <c r="H304" i="1"/>
  <c r="I305" i="1"/>
  <c r="F258" i="1"/>
  <c r="E257" i="1"/>
  <c r="F257" i="1"/>
  <c r="J10" i="1"/>
  <c r="P139" i="1"/>
  <c r="C294" i="1"/>
  <c r="D294" i="1"/>
  <c r="D295" i="1"/>
  <c r="M201" i="1"/>
  <c r="D231" i="1"/>
  <c r="G231" i="1"/>
  <c r="K275" i="1"/>
  <c r="P283" i="1"/>
  <c r="L283" i="1"/>
  <c r="M175" i="1"/>
  <c r="C251" i="1"/>
  <c r="D251" i="1"/>
  <c r="D252" i="1"/>
  <c r="L231" i="1"/>
  <c r="M231" i="1"/>
  <c r="I245" i="1"/>
  <c r="M245" i="1"/>
  <c r="I105" i="1"/>
  <c r="H257" i="1"/>
  <c r="I258" i="1"/>
  <c r="I97" i="1"/>
  <c r="M97" i="1"/>
  <c r="J97" i="1"/>
  <c r="D89" i="1"/>
  <c r="M89" i="1"/>
  <c r="P89" i="1"/>
  <c r="L89" i="1"/>
  <c r="F295" i="1"/>
  <c r="E294" i="1"/>
  <c r="G295" i="1"/>
  <c r="J295" i="1"/>
  <c r="M295" i="1"/>
  <c r="P295" i="1"/>
  <c r="F152" i="1"/>
  <c r="E144" i="1"/>
  <c r="G152" i="1"/>
  <c r="M21" i="1"/>
  <c r="L21" i="1"/>
  <c r="K9" i="1"/>
  <c r="P21" i="1"/>
  <c r="G300" i="1"/>
  <c r="C299" i="1"/>
  <c r="D300" i="1"/>
  <c r="L61" i="1"/>
  <c r="K60" i="1"/>
  <c r="M61" i="1"/>
  <c r="O267" i="1"/>
  <c r="J116" i="1"/>
  <c r="M116" i="1"/>
  <c r="G271" i="1"/>
  <c r="G252" i="1"/>
  <c r="E251" i="1"/>
  <c r="F252" i="1"/>
  <c r="J252" i="1"/>
  <c r="O223" i="1"/>
  <c r="N222" i="1"/>
  <c r="P223" i="1"/>
  <c r="L81" i="1"/>
  <c r="M81" i="1"/>
  <c r="D230" i="1"/>
  <c r="G230" i="1"/>
  <c r="O275" i="1"/>
  <c r="D304" i="1"/>
  <c r="G304" i="1"/>
  <c r="D106" i="1"/>
  <c r="C105" i="1"/>
  <c r="G106" i="1"/>
  <c r="L109" i="1"/>
  <c r="P109" i="1"/>
  <c r="M109" i="1"/>
  <c r="K105" i="1"/>
  <c r="K87" i="1"/>
  <c r="O60" i="1"/>
  <c r="J175" i="1"/>
  <c r="F175" i="1"/>
  <c r="G175" i="1"/>
  <c r="E164" i="1"/>
  <c r="F97" i="1"/>
  <c r="I200" i="1"/>
  <c r="O299" i="1"/>
  <c r="P299" i="1"/>
  <c r="M262" i="1"/>
  <c r="L262" i="1"/>
  <c r="I275" i="1"/>
  <c r="J275" i="1"/>
  <c r="I299" i="1"/>
  <c r="M299" i="1"/>
  <c r="J299" i="1"/>
  <c r="D184" i="1"/>
  <c r="C183" i="1"/>
  <c r="G184" i="1"/>
  <c r="O231" i="1"/>
  <c r="P231" i="1"/>
  <c r="N230" i="1"/>
  <c r="P145" i="1"/>
  <c r="N144" i="1"/>
  <c r="O145" i="1"/>
  <c r="I109" i="1"/>
  <c r="J109" i="1"/>
  <c r="G218" i="1"/>
  <c r="J218" i="1"/>
  <c r="F218" i="1"/>
  <c r="E210" i="1"/>
  <c r="D145" i="1"/>
  <c r="G145" i="1"/>
  <c r="C144" i="1"/>
  <c r="D144" i="1"/>
  <c r="F93" i="1"/>
  <c r="G93" i="1"/>
  <c r="E89" i="1"/>
  <c r="J89" i="1"/>
  <c r="F21" i="1"/>
  <c r="G21" i="1"/>
  <c r="J21" i="1"/>
  <c r="E9" i="1"/>
  <c r="D211" i="1"/>
  <c r="G211" i="1"/>
  <c r="C210" i="1"/>
  <c r="D210" i="1"/>
  <c r="G56" i="1"/>
  <c r="D56" i="1"/>
  <c r="D10" i="1"/>
  <c r="C9" i="1"/>
  <c r="J152" i="1"/>
  <c r="C267" i="1"/>
  <c r="F275" i="1"/>
  <c r="G275" i="1"/>
  <c r="D138" i="1"/>
  <c r="H87" i="1"/>
  <c r="I89" i="1"/>
  <c r="F222" i="1"/>
  <c r="J222" i="1"/>
  <c r="F246" i="1"/>
  <c r="E245" i="1"/>
  <c r="G246" i="1"/>
  <c r="J246" i="1"/>
  <c r="I81" i="1"/>
  <c r="N262" i="1"/>
  <c r="O263" i="1"/>
  <c r="P263" i="1"/>
  <c r="M200" i="1"/>
  <c r="P210" i="1"/>
  <c r="O210" i="1"/>
  <c r="P61" i="1"/>
  <c r="C164" i="1"/>
  <c r="D164" i="1"/>
  <c r="D165" i="1"/>
  <c r="G165" i="1"/>
  <c r="L210" i="1"/>
  <c r="M210" i="1"/>
  <c r="K4" i="4"/>
  <c r="M5" i="4"/>
  <c r="L5" i="4"/>
  <c r="P5" i="4"/>
  <c r="G6" i="5"/>
  <c r="F12" i="5"/>
  <c r="F8" i="5"/>
  <c r="G8" i="5"/>
  <c r="M33" i="4"/>
  <c r="N12" i="5"/>
  <c r="N8" i="5"/>
  <c r="Q6" i="5"/>
  <c r="S4" i="4"/>
  <c r="P33" i="4"/>
  <c r="J5" i="4"/>
  <c r="I5" i="4"/>
  <c r="H4" i="4"/>
  <c r="G97" i="1"/>
  <c r="O81" i="1"/>
  <c r="J68" i="1"/>
  <c r="F68" i="1"/>
  <c r="P245" i="1"/>
  <c r="H114" i="1"/>
  <c r="O294" i="1"/>
  <c r="M230" i="1"/>
  <c r="J105" i="1"/>
  <c r="O9" i="1"/>
  <c r="N8" i="1"/>
  <c r="I267" i="1"/>
  <c r="J267" i="1"/>
  <c r="P116" i="1"/>
  <c r="P164" i="1"/>
  <c r="N87" i="1"/>
  <c r="O87" i="1"/>
  <c r="P97" i="1"/>
  <c r="I164" i="1"/>
  <c r="M164" i="1"/>
  <c r="G81" i="1"/>
  <c r="F81" i="1"/>
  <c r="K114" i="1"/>
  <c r="G116" i="1"/>
  <c r="F116" i="1"/>
  <c r="O138" i="1"/>
  <c r="P138" i="1"/>
  <c r="J60" i="1"/>
  <c r="I60" i="1"/>
  <c r="L275" i="1"/>
  <c r="M275" i="1"/>
  <c r="I144" i="1"/>
  <c r="M144" i="1"/>
  <c r="L267" i="1"/>
  <c r="M267" i="1"/>
  <c r="P200" i="1"/>
  <c r="F200" i="1"/>
  <c r="G200" i="1"/>
  <c r="K228" i="1"/>
  <c r="J304" i="1"/>
  <c r="I304" i="1"/>
  <c r="M304" i="1"/>
  <c r="M251" i="1"/>
  <c r="L251" i="1"/>
  <c r="P251" i="1"/>
  <c r="F159" i="1"/>
  <c r="G159" i="1"/>
  <c r="J159" i="1"/>
  <c r="O159" i="1"/>
  <c r="P159" i="1"/>
  <c r="L60" i="1"/>
  <c r="M60" i="1"/>
  <c r="M87" i="1"/>
  <c r="P87" i="1"/>
  <c r="O262" i="1"/>
  <c r="P262" i="1"/>
  <c r="C114" i="1"/>
  <c r="D114" i="1"/>
  <c r="D267" i="1"/>
  <c r="G267" i="1"/>
  <c r="P230" i="1"/>
  <c r="O230" i="1"/>
  <c r="N228" i="1"/>
  <c r="D183" i="1"/>
  <c r="G183" i="1"/>
  <c r="C228" i="1"/>
  <c r="G294" i="1"/>
  <c r="J294" i="1"/>
  <c r="M294" i="1"/>
  <c r="P294" i="1"/>
  <c r="F294" i="1"/>
  <c r="I257" i="1"/>
  <c r="H228" i="1"/>
  <c r="G210" i="1"/>
  <c r="J210" i="1"/>
  <c r="F210" i="1"/>
  <c r="F245" i="1"/>
  <c r="G245" i="1"/>
  <c r="E228" i="1"/>
  <c r="J245" i="1"/>
  <c r="E8" i="1"/>
  <c r="G9" i="1"/>
  <c r="F9" i="1"/>
  <c r="J9" i="1"/>
  <c r="F89" i="1"/>
  <c r="G89" i="1"/>
  <c r="E87" i="1"/>
  <c r="J87" i="1"/>
  <c r="F164" i="1"/>
  <c r="G164" i="1"/>
  <c r="J164" i="1"/>
  <c r="P60" i="1"/>
  <c r="P105" i="1"/>
  <c r="M105" i="1"/>
  <c r="L105" i="1"/>
  <c r="O222" i="1"/>
  <c r="P222" i="1"/>
  <c r="G251" i="1"/>
  <c r="J251" i="1"/>
  <c r="F251" i="1"/>
  <c r="I114" i="1"/>
  <c r="K8" i="1"/>
  <c r="L9" i="1"/>
  <c r="P9" i="1"/>
  <c r="G144" i="1"/>
  <c r="J144" i="1"/>
  <c r="F144" i="1"/>
  <c r="E114" i="1"/>
  <c r="I87" i="1"/>
  <c r="D9" i="1"/>
  <c r="C8" i="1"/>
  <c r="P144" i="1"/>
  <c r="O144" i="1"/>
  <c r="N114" i="1"/>
  <c r="D105" i="1"/>
  <c r="G105" i="1"/>
  <c r="D299" i="1"/>
  <c r="G299" i="1"/>
  <c r="C87" i="1"/>
  <c r="D87" i="1"/>
  <c r="J4" i="4"/>
  <c r="I4" i="4"/>
  <c r="H6" i="5"/>
  <c r="S6" i="5"/>
  <c r="Q12" i="5"/>
  <c r="Q8" i="5"/>
  <c r="O12" i="5"/>
  <c r="N21" i="5"/>
  <c r="G12" i="5"/>
  <c r="F23" i="5"/>
  <c r="G23" i="5"/>
  <c r="M4" i="4"/>
  <c r="K6" i="5"/>
  <c r="P4" i="4"/>
  <c r="O6" i="1"/>
  <c r="O8" i="1"/>
  <c r="D228" i="1"/>
  <c r="L228" i="1"/>
  <c r="N4" i="1"/>
  <c r="L114" i="1"/>
  <c r="M114" i="1"/>
  <c r="K6" i="1"/>
  <c r="L8" i="1"/>
  <c r="P8" i="1"/>
  <c r="G87" i="1"/>
  <c r="F87" i="1"/>
  <c r="G228" i="1"/>
  <c r="F228" i="1"/>
  <c r="P228" i="1"/>
  <c r="O114" i="1"/>
  <c r="P114" i="1"/>
  <c r="D8" i="1"/>
  <c r="C6" i="1"/>
  <c r="G114" i="1"/>
  <c r="F114" i="1"/>
  <c r="J114" i="1"/>
  <c r="E6" i="1"/>
  <c r="G8" i="1"/>
  <c r="F8" i="1"/>
  <c r="I228" i="1"/>
  <c r="J228" i="1"/>
  <c r="M228" i="1"/>
  <c r="S8" i="5"/>
  <c r="I6" i="5"/>
  <c r="H8" i="5"/>
  <c r="J6" i="5"/>
  <c r="H12" i="5"/>
  <c r="O21" i="5"/>
  <c r="N22" i="5"/>
  <c r="R12" i="5"/>
  <c r="S12" i="5"/>
  <c r="Q21" i="5"/>
  <c r="M6" i="5"/>
  <c r="K8" i="5"/>
  <c r="P6" i="5"/>
  <c r="O4" i="1"/>
  <c r="G6" i="1"/>
  <c r="F6" i="1"/>
  <c r="E4" i="1"/>
  <c r="D6" i="1"/>
  <c r="C4" i="1"/>
  <c r="K4" i="1"/>
  <c r="L6" i="1"/>
  <c r="P6" i="1"/>
  <c r="M8" i="5"/>
  <c r="P8" i="5"/>
  <c r="M12" i="5"/>
  <c r="K21" i="5"/>
  <c r="P12" i="5"/>
  <c r="O22" i="5"/>
  <c r="N23" i="5"/>
  <c r="O23" i="5"/>
  <c r="H21" i="5"/>
  <c r="J12" i="5"/>
  <c r="I12" i="5"/>
  <c r="Q22" i="5"/>
  <c r="R21" i="5"/>
  <c r="J8" i="5"/>
  <c r="I8" i="5"/>
  <c r="D4" i="1"/>
  <c r="P4" i="1"/>
  <c r="G4" i="1"/>
  <c r="F4" i="1"/>
  <c r="S22" i="5"/>
  <c r="R22" i="5"/>
  <c r="Q23" i="5"/>
  <c r="R23" i="5"/>
  <c r="L21" i="5"/>
  <c r="K22" i="5"/>
  <c r="I21" i="5"/>
  <c r="H22" i="5"/>
  <c r="I22" i="5"/>
  <c r="J22" i="5"/>
  <c r="H23" i="5"/>
  <c r="I23" i="5"/>
  <c r="L22" i="5"/>
  <c r="M22" i="5"/>
  <c r="K23" i="5"/>
  <c r="L23" i="5"/>
  <c r="P22" i="5"/>
  <c r="H8" i="1"/>
  <c r="M9" i="1"/>
  <c r="I8" i="1"/>
  <c r="M8" i="1"/>
  <c r="H6" i="1"/>
  <c r="J8" i="1"/>
  <c r="J6" i="1"/>
  <c r="H4" i="1"/>
  <c r="M6" i="1"/>
  <c r="M4" i="1"/>
  <c r="J4" i="1"/>
</calcChain>
</file>

<file path=xl/sharedStrings.xml><?xml version="1.0" encoding="utf-8"?>
<sst xmlns="http://schemas.openxmlformats.org/spreadsheetml/2006/main" count="845" uniqueCount="295">
  <si>
    <t>Dodatna ulaganja na građevinskim objektima</t>
  </si>
  <si>
    <t>Uređaji, strojevi i oprema za ostale namjene</t>
  </si>
  <si>
    <t>Podskupina</t>
  </si>
  <si>
    <t>Sku-pina</t>
  </si>
  <si>
    <t>Raz-red</t>
  </si>
  <si>
    <t>Odje-ljak</t>
  </si>
  <si>
    <t>Materijalni rashodi</t>
  </si>
  <si>
    <t>A. RAČUN PRIHODA I RASHODA</t>
  </si>
  <si>
    <t>3213</t>
  </si>
  <si>
    <t>Stručno usavršavanje zaposlenika</t>
  </si>
  <si>
    <t>Naknade troškova zaposlenima</t>
  </si>
  <si>
    <t>Materijal i dijelovi za tekuće i investicijsko održavanje</t>
  </si>
  <si>
    <t>3225</t>
  </si>
  <si>
    <t>Sitni inventar i auto gume</t>
  </si>
  <si>
    <t>Rashodi za usluge</t>
  </si>
  <si>
    <t xml:space="preserve">Usluge tekućeg i investicijskog održavanja </t>
  </si>
  <si>
    <t>Intelektualne i osobne usluge</t>
  </si>
  <si>
    <t xml:space="preserve">Kamate za primljene zajmove </t>
  </si>
  <si>
    <t>3422</t>
  </si>
  <si>
    <t>Financijski rashodi</t>
  </si>
  <si>
    <t>3632</t>
  </si>
  <si>
    <t>Tekuće donacije u novcu</t>
  </si>
  <si>
    <t>Rashodi za nabavu proizvedene dugotrajne imovine</t>
  </si>
  <si>
    <t>Građevinski objekti</t>
  </si>
  <si>
    <t>4212</t>
  </si>
  <si>
    <t xml:space="preserve">Poslovni objekti </t>
  </si>
  <si>
    <t>4214</t>
  </si>
  <si>
    <t>Ostali građevinski objekti</t>
  </si>
  <si>
    <t>4221</t>
  </si>
  <si>
    <t>Uredska oprema i namještaj</t>
  </si>
  <si>
    <t>4222</t>
  </si>
  <si>
    <t>Komunikacijska oprema</t>
  </si>
  <si>
    <t>Postrojenja i oprema</t>
  </si>
  <si>
    <t>4227</t>
  </si>
  <si>
    <t>Prijevozna sredstva</t>
  </si>
  <si>
    <t>Rashodi za dodatna ulaganja na nefinancijskoj imovini</t>
  </si>
  <si>
    <t>4511</t>
  </si>
  <si>
    <t>PRIMICI OD FINANCIJSKE IMOVINE I ZADUŽIVANJA</t>
  </si>
  <si>
    <t>IZDACI ZA FINANCIJSKU IMOVINU I OTPLATE ZAJMOVA</t>
  </si>
  <si>
    <t>PRIHODI OD NEFINANCIJSKE IMOVINE</t>
  </si>
  <si>
    <t>RASHODI ZA NEFINANCIJSKU IMOVINU</t>
  </si>
  <si>
    <t>RAZLIKA - VIŠAK / MANJAK</t>
  </si>
  <si>
    <t>PRIHODI POSLOVANJA</t>
  </si>
  <si>
    <t>Prihodi od imovine</t>
  </si>
  <si>
    <t>Prihodi od financijske imovine</t>
  </si>
  <si>
    <t>Prihodi od kamata na dane zajmove</t>
  </si>
  <si>
    <t>Kamate na oročena sredstva i depozite po viđenju</t>
  </si>
  <si>
    <t xml:space="preserve">Prihodi od zateznih kamata </t>
  </si>
  <si>
    <t>Naziv prihoda</t>
  </si>
  <si>
    <t>Ostali prihodi od financijske imovine</t>
  </si>
  <si>
    <t>Prihodi od nefinancijske imovine</t>
  </si>
  <si>
    <t>Prihodi od zakupa i iznajmljivanja imovine</t>
  </si>
  <si>
    <t>Ostali prihodi od nefinancijske imovine</t>
  </si>
  <si>
    <t>Prihodi po posebnim propisima</t>
  </si>
  <si>
    <t>Naknada za zaštitu voda</t>
  </si>
  <si>
    <t>Naknada za korištenje voda</t>
  </si>
  <si>
    <t>Tekuće donacije</t>
  </si>
  <si>
    <t>Kapitalne donacije</t>
  </si>
  <si>
    <t>PRIHODI OD PRODAJE NEFINANCIJSKE IMOVINE</t>
  </si>
  <si>
    <t>Zemljište</t>
  </si>
  <si>
    <t>Prihodi od prodaje građevinskih objekata</t>
  </si>
  <si>
    <t>Stambeni objekti</t>
  </si>
  <si>
    <t>Prihodi od prodaje proizvedene dugotrajne imovine</t>
  </si>
  <si>
    <t>RASHODI POSLOVANJA</t>
  </si>
  <si>
    <t>Rashodi za zaposlene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</si>
  <si>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</si>
  <si>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</si>
  <si>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</si>
  <si>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</si>
  <si>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</si>
  <si>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Službena putovanja</t>
  </si>
  <si>
    <t>Naknade za prijevoz, za rad na terenu i odvojeni život</t>
  </si>
  <si>
    <t>Rashodi za materijal i energiju</t>
  </si>
  <si>
    <t>Uredski materijal i ostali materijalni rashodi</t>
  </si>
  <si>
    <t>Materijal i sirovine</t>
  </si>
  <si>
    <t>Energija</t>
  </si>
  <si>
    <t>Usluge telefona, pošte i prijevoza</t>
  </si>
  <si>
    <t>Usluge promidžbe i informiranja</t>
  </si>
  <si>
    <t>Komunalne usluge</t>
  </si>
  <si>
    <t>Zakupnine i najamnine</t>
  </si>
  <si>
    <t>Ostale usluge</t>
  </si>
  <si>
    <t>3423</t>
  </si>
  <si>
    <t>Ostali nespomenuti rashodi poslovanja</t>
  </si>
  <si>
    <t>Premije i osiguranja</t>
  </si>
  <si>
    <t>Reprezentacija</t>
  </si>
  <si>
    <t>Ostali rashodi</t>
  </si>
  <si>
    <t>Kazne, penali i naknade štete</t>
  </si>
  <si>
    <t>Naknade šteta pravnim i fizičkim osobama</t>
  </si>
  <si>
    <t>Kapitalne pomoći</t>
  </si>
  <si>
    <t>RASHODI ZA NABAVU NEFINANCIJSKE IMOVINE</t>
  </si>
  <si>
    <t>Materijalna imovina - prirodna bogatstva</t>
  </si>
  <si>
    <t>Primici od zaduživanja</t>
  </si>
  <si>
    <t>NETO FINANCIRANJE</t>
  </si>
  <si>
    <t>Naziv rashoda</t>
  </si>
  <si>
    <t>Ostali financijski rashodi</t>
  </si>
  <si>
    <t>Bankarske usluge i usluge platnog prometa</t>
  </si>
  <si>
    <t>Zatezne kamate</t>
  </si>
  <si>
    <t>VIŠAK / MANJAK + NETO FINANCIRANJE</t>
  </si>
  <si>
    <t>Šifra</t>
  </si>
  <si>
    <t>Naziv</t>
  </si>
  <si>
    <t xml:space="preserve">ADMINISTRACIJA I UPRAVLJANJE  </t>
  </si>
  <si>
    <t>OPREMANJE</t>
  </si>
  <si>
    <t>INFORMATIZACIJA</t>
  </si>
  <si>
    <t>K2002</t>
  </si>
  <si>
    <t>ZAJMOVI OD TUZEMNIH BANAKA I OSTALIH FINANCIJSKIH INSTITUCIJA U JAVNOM SEKTORU</t>
  </si>
  <si>
    <t>ZAJMOVI OD TUZEMNIH BANAKA I OSTALIH FINANCIJSKIH INSTITUCIJA IZVAN JAVNOG SEKTORA</t>
  </si>
  <si>
    <t>POSLOVNE ZGRADE</t>
  </si>
  <si>
    <t>I. OPĆI DIO</t>
  </si>
  <si>
    <t>HRVATSKE VODE</t>
  </si>
  <si>
    <t>TEKUĆE TEHNIČKO I GOSP. ODRŽAVANJE VODOTOKOVA I VODNIH GRAĐEVINA</t>
  </si>
  <si>
    <t>K2007</t>
  </si>
  <si>
    <t>Sitni inventar i autogume</t>
  </si>
  <si>
    <t>Usluge tekućeg i investicijskog održavanja</t>
  </si>
  <si>
    <t>PROGRAM INVESTICIJSKIH AKTIVNOSTI</t>
  </si>
  <si>
    <t>SERVISIRANJE UNUTARNJEG DUGA I DANI ZAJMOVI</t>
  </si>
  <si>
    <t>ADMINISTRATIVNO UPRAVLJANJE I OPREMANJE</t>
  </si>
  <si>
    <t>PRIHODI POSLOVANJA I PRIHODI OD PRODAJE NEFINANCIJSKE IMOVINE</t>
  </si>
  <si>
    <t>RASHODI POSLOVANJA I RASHODI ZA NABAVU NEFINANCIJSKE IMOVINE</t>
  </si>
  <si>
    <t>RASHODI  POSLOVANJA</t>
  </si>
  <si>
    <t>Naknade za rad predstavničkih i izvršnih tijela, povjerenstva i sl.</t>
  </si>
  <si>
    <t xml:space="preserve">Naknada za uređenje voda </t>
  </si>
  <si>
    <t>Vodni doprinos</t>
  </si>
  <si>
    <t>Ulaganja u računalne programe</t>
  </si>
  <si>
    <t>Nematerijalna proizvedena imovina</t>
  </si>
  <si>
    <t>Lokalna uprava</t>
  </si>
  <si>
    <t>Medicinska i laboratorijska oprema</t>
  </si>
  <si>
    <t>OSTALI IZVANREDNI IZDACI</t>
  </si>
  <si>
    <t>PRIJEVOZNA SREDSTVA</t>
  </si>
  <si>
    <t>Financijski  rashodi</t>
  </si>
  <si>
    <t xml:space="preserve">Prijevozna sredstva </t>
  </si>
  <si>
    <t>Pomoći dane u inozemstvo i unutar opće države</t>
  </si>
  <si>
    <t xml:space="preserve">Kapitalne pomoći </t>
  </si>
  <si>
    <t>Primljeni zajmovi od drugih razina vlasti</t>
  </si>
  <si>
    <t>Otplata glavnice primljenih zajmova od drugih razina vlasti</t>
  </si>
  <si>
    <t>Plaće za za prekovremeni rad</t>
  </si>
  <si>
    <t xml:space="preserve">Doprinosi za obvezno zdravstveno osiguranje </t>
  </si>
  <si>
    <t>Doprinosi za obvezno osiguranje u slučaju nezaposlenosti</t>
  </si>
  <si>
    <t>Plaće (Bruto)</t>
  </si>
  <si>
    <t>Pristojbe i naknade</t>
  </si>
  <si>
    <t xml:space="preserve">Ostali rashodi </t>
  </si>
  <si>
    <t xml:space="preserve">Kamate za primljene kredite i zajmove  </t>
  </si>
  <si>
    <t>Kamate za primljene kredite i zajmove od kreditnih i ostalih financijskih institucija u javnom sektoru</t>
  </si>
  <si>
    <t>Kamate za primljene kredite i zajmove od kreditnih i ostalih financijskih institucija izvan javnog sektora</t>
  </si>
  <si>
    <t>Izdaci za otplatu glavnice primljenih kredita i zajmova</t>
  </si>
  <si>
    <t>Otplata glavnice primljenih kredita i zajmova od kreditnih i ostalih financijskih institucija izvan javnog sektora</t>
  </si>
  <si>
    <t>Otplata glavnice primljenih kredita od tuzemnih kreditnih institucija izvan javnog sektora</t>
  </si>
  <si>
    <t>Kapitalne pomoći unutar općeg proračuna</t>
  </si>
  <si>
    <t>Pomoći unutar općeg proračuna</t>
  </si>
  <si>
    <t>Prihodi od kamata na dane zajmove tuzemnim trgovačkim  društvima i obrtnicima izvan javnog sektora</t>
  </si>
  <si>
    <t>Primljeni zajmovi od državnog proračuna</t>
  </si>
  <si>
    <t>Otplata glavnice primljenih kredita od kreditnih institucija u javnom sektoru</t>
  </si>
  <si>
    <t>Otplata glavnice primljenih zajmova od državnog proračuna</t>
  </si>
  <si>
    <t xml:space="preserve">Kamate za primljene kredite i zajmove </t>
  </si>
  <si>
    <t>Kamate za primljene kredite i zajmove od kreditnih  i ostalih financijskih institucija u javnom sektoru</t>
  </si>
  <si>
    <t xml:space="preserve">Pomoći unutar općeg proračuna </t>
  </si>
  <si>
    <t xml:space="preserve">Doprinosi za obvezno osiguranje u slučaju nezaposlenosti </t>
  </si>
  <si>
    <t>Pomoći iz inozemstva (darovnice) i od subjekata unutar općeg proračuna</t>
  </si>
  <si>
    <t>Pomoći od međunarodnih organizacija te institucija i tijela EU</t>
  </si>
  <si>
    <t>Prihodi od upravnih i administrativnih pristojbi, pristojbi po posebnim propisima i naknada</t>
  </si>
  <si>
    <t>Prihodi vodnog gospodarstva</t>
  </si>
  <si>
    <t>Prihodi  od prodaje proizvoda i robe te pruženih usluga i prihodi od donacija</t>
  </si>
  <si>
    <t>Otplata glanice primljenih zajmova od državnog proračuna</t>
  </si>
  <si>
    <t>ZAJMOVI OD DRUGIH RAZINA VLASTI</t>
  </si>
  <si>
    <t>Kamate za primljene kredite i zajmove</t>
  </si>
  <si>
    <t>Kamate za primljene zajmove od drugih razina vlasti</t>
  </si>
  <si>
    <t>IPA PROJEKTI I PROJEKTI IZ EU FONDOVA</t>
  </si>
  <si>
    <t>Pomoći dane u inozemstvo i unutar općeg proračuna</t>
  </si>
  <si>
    <t>Premije osiguranja</t>
  </si>
  <si>
    <t>Tekuće pomoći unutar općeg proračuna</t>
  </si>
  <si>
    <t>Službena, radna i zaštitna odjeća i obuća</t>
  </si>
  <si>
    <t>-</t>
  </si>
  <si>
    <t xml:space="preserve">REDOVNO ODRŽAVANJE I OBNAVLJANJE VODOTOKA, VODNIH GRAĐEVINA I VODNOG DOBRA </t>
  </si>
  <si>
    <t xml:space="preserve">ULAGANJA U OBNOVU I RAZVITAK VODOOPSKRBE </t>
  </si>
  <si>
    <t xml:space="preserve">OBNAVLJANJE MELIORACIJSKIH GRAĐEVINA ZA ODVODNJU I NAVODNJAVANJE </t>
  </si>
  <si>
    <t xml:space="preserve">TEHNIČKI POSLOVI OD OPĆEG INTERESA ZA UPRAVLJANJE VODAMA </t>
  </si>
  <si>
    <t xml:space="preserve">HITNE INTERVENCIJE U PODRUČJU VODNOG GOSPODARSTVA </t>
  </si>
  <si>
    <t xml:space="preserve">VODNOGOSPODARSKI LABORATORIJ </t>
  </si>
  <si>
    <t xml:space="preserve">IZDACI ZA SREĐIVANJE VLASNIŠTVA NA VODNOM DOBRU </t>
  </si>
  <si>
    <t>KAPITALNI RASHODI I TRANSFERI U PODRUČJU ZAŠTITE OD ŠTETNOG DJELOVANJA VODA I NAVODNJAVANJA</t>
  </si>
  <si>
    <t>ULAGANJA U OBJEKTE ZAŠTITE VODA I MORA OD ZAGAĐIVANJA</t>
  </si>
  <si>
    <t>EKO PROJEKT JADRAN - UČEŠĆE U POVLAČENJU ZAJMA</t>
  </si>
  <si>
    <t xml:space="preserve">PROJEKTI  NAVODNJAVANJA </t>
  </si>
  <si>
    <t>Kamate za zajmove od drugih razina vlasti-dr. proračun</t>
  </si>
  <si>
    <t>Ostali nespomenuti prihodi</t>
  </si>
  <si>
    <t>Prijevozna sredstva u pomorskom i riječnom prometu</t>
  </si>
  <si>
    <t>IZDACI ZA OBRAČUN I NAPLATU NAKNADA (Obračun i 
naplata vodnih naknada)</t>
  </si>
  <si>
    <t xml:space="preserve">Tekuće pomoći unutar općeg  proračuna </t>
  </si>
  <si>
    <t>Pomoći proračunu iz drugih proračuna</t>
  </si>
  <si>
    <t>Tekuće pomoći proračunu iz drugih proračuna</t>
  </si>
  <si>
    <t>Kapitalne pomoći proračunu iz drugih proračuna</t>
  </si>
  <si>
    <t>Donacije od pravnih i fizičkih osoba izvan općeg proračuna</t>
  </si>
  <si>
    <t>Zdravstvene i veterinarske usluge</t>
  </si>
  <si>
    <t>Članarine i norme</t>
  </si>
  <si>
    <t xml:space="preserve">Kapitalne pomoći kreditnim i ostalim financijskim institucijama te trgovačkim društvima u javnom sektoru </t>
  </si>
  <si>
    <t xml:space="preserve">Kapitalne pomoći kreditnim i ostalim financijskim institucijama te 
trgovačkim društvima u javnom sektoru </t>
  </si>
  <si>
    <t>Otplata glavnice primljenih kredita i zajmova od kreditnih i ostalih financijskih  institucija u javnom sektoru</t>
  </si>
  <si>
    <t>Otplata glavnice primljenih kredita i zajmova  od kreditnih i ostalih financijskih institucija izvan javnog sektora</t>
  </si>
  <si>
    <t>Otplata glavnice primljenih kredita od tuzemnih kreditnih  institucija izvan javnog sektora</t>
  </si>
  <si>
    <t>Otplata glavnice primljenih kredita i zajmova od kreditnih  i ostalih financijskih institucija u javnom sektoru</t>
  </si>
  <si>
    <t>Rashodi za nabavu neproizvedene dugotrajne imovine</t>
  </si>
  <si>
    <t>Naknada šteta pravnim i fizičkim osobama</t>
  </si>
  <si>
    <t>Pomoći dane u  inozemstvo i unutar općeg proračuna</t>
  </si>
  <si>
    <t xml:space="preserve">Kapitalne pomoći kreditnim i ostalim financijskim institucijama te
trgovačkim društvima u javnom sektoru </t>
  </si>
  <si>
    <t>II. POSEBNI DIO</t>
  </si>
  <si>
    <t>B. RAČUN FINANCIRANJA</t>
  </si>
  <si>
    <t>PRIJENOS DEPOZITA IZ PRETHODNE GODINE</t>
  </si>
  <si>
    <t>PROJEKTI ŠVICARSKA DAROVNICA</t>
  </si>
  <si>
    <t xml:space="preserve">Kapitalne pomoći kreditnim  i ostalim financijskim institucijama te trgovačkim društvima u javnom sektoru </t>
  </si>
  <si>
    <t>Računalne usluge</t>
  </si>
  <si>
    <t>Plaće u naravi</t>
  </si>
  <si>
    <t>Prijevozna sredstva u cestovnom prometu</t>
  </si>
  <si>
    <t>Službena radna i zaštitna odjeća i obuća</t>
  </si>
  <si>
    <t>Negativne tečajne razlike</t>
  </si>
  <si>
    <t>Tekuće pomoći od međunarodnih organizacija</t>
  </si>
  <si>
    <t>ULAGANJA U MATERIJALNU I NEMATER. IMOVINU (ZEMLJIŠTE)</t>
  </si>
  <si>
    <t>Troškovi sudskih postupaka</t>
  </si>
  <si>
    <t>Pomoći inozemnim vladama</t>
  </si>
  <si>
    <t>Kapitalne pomoći inozemnim vladama izvan EU (BiH)</t>
  </si>
  <si>
    <t>Naknade troškova osobama izvan radnog odnosa</t>
  </si>
  <si>
    <t>Pomoći od izvanproračunskih korisnika</t>
  </si>
  <si>
    <t>UKUPNI PRIHODI</t>
  </si>
  <si>
    <t>UKUPNI RASHODI</t>
  </si>
  <si>
    <t>Prihodi od dividendi</t>
  </si>
  <si>
    <t>Prihodi od pozitivnih tečajnih razlika</t>
  </si>
  <si>
    <t>PRIJENOS DEPOZITA U SLJEDEĆU GODINU</t>
  </si>
  <si>
    <t>Primljeni krediti i zajmovi od kreditnih i ostalih financijskih institucija izvan javnog sektora</t>
  </si>
  <si>
    <t>Primljeni krediti od tuzemnih kreditnih institucija izvan javnog sektora</t>
  </si>
  <si>
    <t>SANACIJA KLIZIŠTA</t>
  </si>
  <si>
    <t>Pomoći temeljem prijenosa EU sredstava</t>
  </si>
  <si>
    <t>Kapitalne pomoći proračunskim korisnicima državnog proračuna temeljem prijenosa EU sredstava</t>
  </si>
  <si>
    <t>Pomoći proračunskim korisnicima drugih proračuna</t>
  </si>
  <si>
    <t>Kapitalne pomoći proračunskim korisnicima drugih proračuna</t>
  </si>
  <si>
    <t>Prihodi od prodaje proizvoda i robe te pruženih usluga</t>
  </si>
  <si>
    <t>Prihodi od prodaje robe</t>
  </si>
  <si>
    <t>Subvencije</t>
  </si>
  <si>
    <t>Subvencije trgovačkim društvima u javnom sektoru</t>
  </si>
  <si>
    <t>Tekuće pomoći temeljem prijenosa EU sredstava</t>
  </si>
  <si>
    <t>Kapitalne pomoći temeljem prijenosa EU sredstava</t>
  </si>
  <si>
    <t>K2060</t>
  </si>
  <si>
    <t>PROJEKTI EIB/CEB VODNOKOMUNALNE INFRASTRUKTURE</t>
  </si>
  <si>
    <t>INSTITUT ZA VODE</t>
  </si>
  <si>
    <t>Prihodi od prodaje prijevoznih sredstava</t>
  </si>
  <si>
    <t>Primici od prodaje dionica i udjela u glavnici</t>
  </si>
  <si>
    <t>Primici od prodaje dionica i udjela u glavnici trgovačkih društava izvan javnog sektora</t>
  </si>
  <si>
    <t>Dionice i udjeli u glavnici tuzemnih trgovačkih društava izvan javnog sektora</t>
  </si>
  <si>
    <t>K100010</t>
  </si>
  <si>
    <t>K100009</t>
  </si>
  <si>
    <t>K100008</t>
  </si>
  <si>
    <t>K100007</t>
  </si>
  <si>
    <t>K100006</t>
  </si>
  <si>
    <t>K100005</t>
  </si>
  <si>
    <t>K100004</t>
  </si>
  <si>
    <t>K100003</t>
  </si>
  <si>
    <t>A100012</t>
  </si>
  <si>
    <t>A100011</t>
  </si>
  <si>
    <t>A100010</t>
  </si>
  <si>
    <t>A100009</t>
  </si>
  <si>
    <t>A100008</t>
  </si>
  <si>
    <t>A100007</t>
  </si>
  <si>
    <t>A100006</t>
  </si>
  <si>
    <t>A100005</t>
  </si>
  <si>
    <t>A100004</t>
  </si>
  <si>
    <t>A100003</t>
  </si>
  <si>
    <t>A100002</t>
  </si>
  <si>
    <t>A100001</t>
  </si>
  <si>
    <t>K100002</t>
  </si>
  <si>
    <t>K100001</t>
  </si>
  <si>
    <t>K100000</t>
  </si>
  <si>
    <t>A100000</t>
  </si>
  <si>
    <t>001</t>
  </si>
  <si>
    <t>Poslovni objekti</t>
  </si>
  <si>
    <t>Prihodi od pruženih usluga</t>
  </si>
  <si>
    <t>Izvršenje
2021. KN</t>
  </si>
  <si>
    <t>Izvršenje
2021. EUR</t>
  </si>
  <si>
    <t>Prijenos sredstava iz prethodne godine</t>
  </si>
  <si>
    <t>Prijenos sredstava u sljedeću godinu</t>
  </si>
  <si>
    <t xml:space="preserve">Kapitalne pomoći iz EU sredstava </t>
  </si>
  <si>
    <t xml:space="preserve">Kapitalne pomoći od izvanproračunskih korisnika </t>
  </si>
  <si>
    <t>Plan 
za 2022. KN</t>
  </si>
  <si>
    <t>Plan 
za 2022. EUR</t>
  </si>
  <si>
    <t>Indeks 
2022/21</t>
  </si>
  <si>
    <t>Prijedlog plana  
za 2023. KN</t>
  </si>
  <si>
    <t>Prijedlog plana  
za 2023. EUR</t>
  </si>
  <si>
    <t>Indeks 
2023/22</t>
  </si>
  <si>
    <t>Projekcija plana 
za 2024. KN</t>
  </si>
  <si>
    <t>Projekcija plana 
za 2024. EUR</t>
  </si>
  <si>
    <t>Indeks 
2024/23</t>
  </si>
  <si>
    <t>Projekcija plana 
za 2025. KN</t>
  </si>
  <si>
    <t>Projekcija plana 
za 2025. EUR</t>
  </si>
  <si>
    <t>Indeks 
2025/24</t>
  </si>
  <si>
    <t>Kapitalne pomoći iz državnog proračuna</t>
  </si>
  <si>
    <t>Tekuće pomoći iz državnog proračuna temeljem prijenosa EU sredstava</t>
  </si>
  <si>
    <t>Kapitalne pomoći iz državnog proračuna temeljem prijenosa EU sredstava</t>
  </si>
  <si>
    <t>PRIJEDLOG FINANCIJSKOG PLANA HRVATSKIH VODA ZA 2023. GODINU I PROJEKCIJE PLANA ZA 2024. I 2025. GODINU</t>
  </si>
  <si>
    <t xml:space="preserve">Tekuće pomoći iz državnog proračuna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</si>
</sst>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2" formatCode="yyyy\.mm\.dd"/>
    <numFmt numFmtId="185" formatCode="#,##0.000000"/>
  </numFmts>
  <fonts count="40">
    <font>
      <sz val="10"/>
      <color indexed="8"/>
      <name val="MS Sans Serif"/>
      <charset val="238"/>
    </font>
    <font>
      <sz val="9.85"/>
      <color indexed="8"/>
      <name val="Times New Roman"/>
      <charset val="238"/>
    </font>
    <font>
      <sz val="9.85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MS Sans Serif"/>
      <family val="2"/>
    </font>
    <font>
      <sz val="9"/>
      <name val="Arial"/>
      <family val="2"/>
      <charset val="238"/>
    </font>
    <font>
      <b/>
      <sz val="12"/>
      <name val="Times New Roman"/>
      <family val="1"/>
    </font>
    <font>
      <sz val="12"/>
      <name val="MS Sans Serif"/>
      <family val="2"/>
    </font>
    <font>
      <b/>
      <sz val="9.85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.85"/>
      <name val="Times New Roman"/>
      <family val="1"/>
      <charset val="238"/>
    </font>
    <font>
      <b/>
      <sz val="10"/>
      <name val="Times New Roman"/>
      <family val="1"/>
    </font>
    <font>
      <b/>
      <sz val="12"/>
      <name val="Times New Roman"/>
      <family val="1"/>
      <charset val="238"/>
    </font>
    <font>
      <sz val="9.85"/>
      <name val="Times New Roman"/>
      <family val="1"/>
    </font>
    <font>
      <i/>
      <sz val="10"/>
      <name val="Times New Roman"/>
      <family val="1"/>
      <charset val="238"/>
    </font>
    <font>
      <i/>
      <sz val="9.85"/>
      <name val="Times New Roman"/>
      <family val="1"/>
      <charset val="238"/>
    </font>
    <font>
      <b/>
      <sz val="9.85"/>
      <name val="Times New Roman"/>
      <family val="1"/>
    </font>
    <font>
      <b/>
      <sz val="14"/>
      <name val="Times New Roman"/>
      <family val="1"/>
      <charset val="238"/>
    </font>
    <font>
      <b/>
      <sz val="14"/>
      <name val="Times New Roman"/>
      <family val="1"/>
    </font>
    <font>
      <sz val="11"/>
      <name val="MS Sans Serif"/>
      <family val="2"/>
    </font>
    <font>
      <b/>
      <sz val="11"/>
      <name val="Times New Roman"/>
      <family val="1"/>
    </font>
    <font>
      <i/>
      <sz val="9.85"/>
      <name val="Times New Roman"/>
      <family val="1"/>
    </font>
    <font>
      <b/>
      <i/>
      <sz val="9.85"/>
      <name val="Times New Roman"/>
      <family val="1"/>
    </font>
    <font>
      <i/>
      <sz val="10"/>
      <name val="Times New Roman"/>
      <family val="1"/>
    </font>
    <font>
      <sz val="10"/>
      <name val="MS Sans Serif"/>
      <charset val="238"/>
    </font>
    <font>
      <sz val="14"/>
      <name val="Times New Roman"/>
      <family val="1"/>
    </font>
    <font>
      <sz val="14"/>
      <name val="MS Sans Serif"/>
      <family val="2"/>
    </font>
    <font>
      <b/>
      <i/>
      <sz val="9.85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2"/>
      <name val="Times New Roman"/>
      <family val="1"/>
      <charset val="238"/>
    </font>
    <font>
      <i/>
      <sz val="9"/>
      <name val="Arial"/>
      <family val="2"/>
      <charset val="238"/>
    </font>
    <font>
      <sz val="12"/>
      <name val="MS Sans Serif"/>
      <family val="2"/>
      <charset val="238"/>
    </font>
    <font>
      <sz val="14"/>
      <name val="Times New Roman"/>
      <family val="1"/>
      <charset val="238"/>
    </font>
    <font>
      <sz val="10"/>
      <name val="Geneva"/>
      <charset val="238"/>
    </font>
    <font>
      <u/>
      <sz val="10"/>
      <color indexed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38" fillId="0" borderId="0"/>
    <xf numFmtId="0" fontId="13" fillId="0" borderId="0"/>
  </cellStyleXfs>
  <cellXfs count="406">
    <xf numFmtId="0" fontId="0" fillId="0" borderId="0" xfId="0" applyNumberFormat="1" applyFill="1" applyBorder="1" applyAlignment="1" applyProtection="1"/>
    <xf numFmtId="3" fontId="3" fillId="0" borderId="1" xfId="0" applyNumberFormat="1" applyFont="1" applyFill="1" applyBorder="1" applyAlignment="1" applyProtection="1"/>
    <xf numFmtId="3" fontId="5" fillId="0" borderId="1" xfId="0" applyNumberFormat="1" applyFont="1" applyFill="1" applyBorder="1" applyAlignment="1" applyProtection="1">
      <alignment horizontal="right"/>
    </xf>
    <xf numFmtId="4" fontId="5" fillId="0" borderId="1" xfId="0" applyNumberFormat="1" applyFont="1" applyFill="1" applyBorder="1" applyAlignment="1" applyProtection="1">
      <alignment wrapText="1"/>
    </xf>
    <xf numFmtId="4" fontId="3" fillId="0" borderId="1" xfId="0" applyNumberFormat="1" applyFont="1" applyFill="1" applyBorder="1" applyAlignment="1" applyProtection="1">
      <alignment wrapText="1"/>
    </xf>
    <xf numFmtId="0" fontId="7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wrapText="1"/>
    </xf>
    <xf numFmtId="3" fontId="3" fillId="0" borderId="1" xfId="0" applyNumberFormat="1" applyFont="1" applyFill="1" applyBorder="1" applyAlignment="1" applyProtection="1">
      <alignment horizontal="right"/>
    </xf>
    <xf numFmtId="3" fontId="4" fillId="0" borderId="1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>
      <alignment horizontal="left" wrapText="1"/>
    </xf>
    <xf numFmtId="0" fontId="9" fillId="0" borderId="0" xfId="0" applyNumberFormat="1" applyFont="1" applyFill="1" applyBorder="1" applyAlignment="1" applyProtection="1">
      <alignment wrapText="1"/>
    </xf>
    <xf numFmtId="3" fontId="3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3" fillId="0" borderId="1" xfId="20" applyNumberFormat="1" applyFont="1" applyFill="1" applyBorder="1" applyAlignment="1" applyProtection="1">
      <alignment horizontal="right"/>
    </xf>
    <xf numFmtId="0" fontId="3" fillId="0" borderId="2" xfId="27" applyFont="1" applyFill="1" applyBorder="1" applyAlignment="1">
      <alignment horizontal="left" wrapText="1"/>
    </xf>
    <xf numFmtId="0" fontId="3" fillId="0" borderId="1" xfId="27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 applyProtection="1">
      <alignment horizontal="right"/>
    </xf>
    <xf numFmtId="0" fontId="3" fillId="0" borderId="1" xfId="27" applyFont="1" applyFill="1" applyBorder="1" applyAlignment="1">
      <alignment horizontal="left" wrapText="1"/>
    </xf>
    <xf numFmtId="0" fontId="7" fillId="0" borderId="0" xfId="0" applyNumberFormat="1" applyFont="1" applyFill="1" applyBorder="1" applyAlignment="1" applyProtection="1"/>
    <xf numFmtId="4" fontId="5" fillId="0" borderId="1" xfId="0" applyNumberFormat="1" applyFont="1" applyFill="1" applyBorder="1" applyAlignment="1" applyProtection="1"/>
    <xf numFmtId="2" fontId="5" fillId="0" borderId="1" xfId="0" applyNumberFormat="1" applyFont="1" applyFill="1" applyBorder="1" applyAlignment="1" applyProtection="1"/>
    <xf numFmtId="4" fontId="3" fillId="0" borderId="1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/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left" wrapText="1"/>
    </xf>
    <xf numFmtId="3" fontId="5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/>
    <xf numFmtId="0" fontId="3" fillId="0" borderId="5" xfId="20" applyFont="1" applyFill="1" applyBorder="1" applyAlignment="1">
      <alignment horizontal="left" wrapText="1"/>
    </xf>
    <xf numFmtId="3" fontId="3" fillId="0" borderId="1" xfId="0" quotePrefix="1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 applyProtection="1">
      <alignment wrapText="1"/>
    </xf>
    <xf numFmtId="0" fontId="7" fillId="0" borderId="6" xfId="0" applyNumberFormat="1" applyFont="1" applyFill="1" applyBorder="1" applyAlignment="1" applyProtection="1"/>
    <xf numFmtId="0" fontId="3" fillId="0" borderId="1" xfId="0" applyFont="1" applyFill="1" applyBorder="1" applyAlignment="1">
      <alignment horizontal="left"/>
    </xf>
    <xf numFmtId="2" fontId="3" fillId="0" borderId="1" xfId="0" applyNumberFormat="1" applyFont="1" applyFill="1" applyBorder="1" applyAlignment="1" applyProtection="1">
      <alignment horizontal="right"/>
    </xf>
    <xf numFmtId="0" fontId="15" fillId="0" borderId="4" xfId="0" quotePrefix="1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quotePrefix="1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>
      <alignment vertical="center" wrapText="1"/>
    </xf>
    <xf numFmtId="0" fontId="15" fillId="0" borderId="1" xfId="0" applyNumberFormat="1" applyFont="1" applyFill="1" applyBorder="1" applyAlignment="1" applyProtection="1">
      <alignment vertical="top" wrapText="1"/>
    </xf>
    <xf numFmtId="0" fontId="15" fillId="0" borderId="1" xfId="0" applyNumberFormat="1" applyFont="1" applyFill="1" applyBorder="1" applyAlignment="1" applyProtection="1">
      <alignment wrapText="1"/>
    </xf>
    <xf numFmtId="0" fontId="15" fillId="0" borderId="1" xfId="0" applyNumberFormat="1" applyFont="1" applyFill="1" applyBorder="1" applyAlignment="1" applyProtection="1">
      <alignment vertical="center" wrapText="1"/>
    </xf>
    <xf numFmtId="0" fontId="15" fillId="0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wrapText="1"/>
    </xf>
    <xf numFmtId="0" fontId="4" fillId="0" borderId="1" xfId="0" quotePrefix="1" applyNumberFormat="1" applyFont="1" applyFill="1" applyBorder="1" applyAlignment="1" applyProtection="1">
      <alignment horizontal="left" wrapText="1"/>
    </xf>
    <xf numFmtId="3" fontId="4" fillId="0" borderId="1" xfId="20" applyNumberFormat="1" applyFont="1" applyFill="1" applyBorder="1" applyAlignment="1" applyProtection="1">
      <alignment horizontal="right" wrapText="1"/>
    </xf>
    <xf numFmtId="0" fontId="4" fillId="0" borderId="2" xfId="0" applyNumberFormat="1" applyFont="1" applyFill="1" applyBorder="1" applyAlignment="1" applyProtection="1">
      <alignment wrapText="1"/>
    </xf>
    <xf numFmtId="0" fontId="4" fillId="0" borderId="1" xfId="0" applyNumberFormat="1" applyFont="1" applyFill="1" applyBorder="1" applyAlignment="1" applyProtection="1">
      <alignment horizont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4" fillId="0" borderId="7" xfId="0" applyNumberFormat="1" applyFont="1" applyFill="1" applyBorder="1" applyAlignment="1" applyProtection="1">
      <alignment horizontal="right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15" fillId="0" borderId="1" xfId="0" applyNumberFormat="1" applyFont="1" applyFill="1" applyBorder="1" applyAlignment="1" applyProtection="1">
      <alignment vertical="top"/>
    </xf>
    <xf numFmtId="0" fontId="15" fillId="0" borderId="2" xfId="0" applyNumberFormat="1" applyFont="1" applyFill="1" applyBorder="1" applyAlignment="1" applyProtection="1">
      <alignment horizontal="right" wrapText="1"/>
    </xf>
    <xf numFmtId="0" fontId="15" fillId="0" borderId="1" xfId="0" applyNumberFormat="1" applyFont="1" applyFill="1" applyBorder="1" applyAlignment="1" applyProtection="1">
      <alignment horizontal="right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right" wrapText="1"/>
    </xf>
    <xf numFmtId="0" fontId="4" fillId="0" borderId="1" xfId="0" applyNumberFormat="1" applyFont="1" applyFill="1" applyBorder="1" applyAlignment="1" applyProtection="1">
      <alignment horizontal="right" wrapText="1"/>
    </xf>
    <xf numFmtId="0" fontId="4" fillId="0" borderId="8" xfId="0" applyNumberFormat="1" applyFont="1" applyFill="1" applyBorder="1" applyAlignment="1" applyProtection="1">
      <alignment vertical="center" wrapText="1"/>
    </xf>
    <xf numFmtId="0" fontId="4" fillId="0" borderId="9" xfId="0" applyNumberFormat="1" applyFont="1" applyFill="1" applyBorder="1" applyAlignment="1" applyProtection="1">
      <alignment vertical="center" wrapText="1"/>
    </xf>
    <xf numFmtId="0" fontId="15" fillId="0" borderId="9" xfId="0" applyNumberFormat="1" applyFont="1" applyFill="1" applyBorder="1" applyAlignment="1" applyProtection="1">
      <alignment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15" fillId="0" borderId="9" xfId="0" applyNumberFormat="1" applyFont="1" applyFill="1" applyBorder="1" applyAlignment="1" applyProtection="1">
      <alignment wrapText="1"/>
    </xf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16" fillId="0" borderId="2" xfId="0" applyNumberFormat="1" applyFont="1" applyFill="1" applyBorder="1" applyAlignment="1" applyProtection="1">
      <alignment horizontal="left"/>
    </xf>
    <xf numFmtId="0" fontId="5" fillId="0" borderId="2" xfId="0" applyNumberFormat="1" applyFont="1" applyFill="1" applyBorder="1" applyAlignment="1" applyProtection="1">
      <alignment horizontal="left"/>
    </xf>
    <xf numFmtId="0" fontId="3" fillId="0" borderId="2" xfId="0" applyNumberFormat="1" applyFont="1" applyFill="1" applyBorder="1" applyAlignment="1" applyProtection="1">
      <alignment horizontal="left"/>
    </xf>
    <xf numFmtId="0" fontId="5" fillId="0" borderId="2" xfId="0" quotePrefix="1" applyNumberFormat="1" applyFont="1" applyFill="1" applyBorder="1" applyAlignment="1" applyProtection="1">
      <alignment horizontal="left"/>
    </xf>
    <xf numFmtId="0" fontId="3" fillId="0" borderId="11" xfId="20" applyFont="1" applyFill="1" applyBorder="1" applyAlignment="1">
      <alignment horizontal="left"/>
    </xf>
    <xf numFmtId="0" fontId="3" fillId="0" borderId="2" xfId="20" applyNumberFormat="1" applyFont="1" applyFill="1" applyBorder="1" applyAlignment="1" applyProtection="1">
      <alignment horizontal="left"/>
    </xf>
    <xf numFmtId="0" fontId="3" fillId="0" borderId="2" xfId="0" quotePrefix="1" applyNumberFormat="1" applyFont="1" applyFill="1" applyBorder="1" applyAlignment="1" applyProtection="1">
      <alignment horizontal="left"/>
    </xf>
    <xf numFmtId="0" fontId="5" fillId="0" borderId="2" xfId="0" applyFont="1" applyFill="1" applyBorder="1" applyAlignment="1">
      <alignment horizontal="left" vertical="top"/>
    </xf>
    <xf numFmtId="0" fontId="3" fillId="0" borderId="2" xfId="0" applyNumberFormat="1" applyFont="1" applyFill="1" applyBorder="1" applyAlignment="1" applyProtection="1">
      <alignment horizontal="left" vertical="top"/>
    </xf>
    <xf numFmtId="0" fontId="5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3" fontId="5" fillId="0" borderId="1" xfId="20" applyNumberFormat="1" applyFont="1" applyFill="1" applyBorder="1" applyAlignment="1" applyProtection="1">
      <alignment horizontal="right"/>
    </xf>
    <xf numFmtId="0" fontId="5" fillId="0" borderId="1" xfId="0" applyNumberFormat="1" applyFont="1" applyFill="1" applyBorder="1" applyAlignment="1" applyProtection="1">
      <alignment horizontal="center" wrapText="1"/>
    </xf>
    <xf numFmtId="3" fontId="15" fillId="0" borderId="7" xfId="20" applyNumberFormat="1" applyFont="1" applyFill="1" applyBorder="1" applyAlignment="1" applyProtection="1">
      <alignment horizontal="right" wrapText="1"/>
    </xf>
    <xf numFmtId="3" fontId="5" fillId="0" borderId="0" xfId="0" applyNumberFormat="1" applyFont="1" applyFill="1" applyBorder="1" applyAlignment="1" applyProtection="1"/>
    <xf numFmtId="3" fontId="16" fillId="0" borderId="12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wrapText="1"/>
    </xf>
    <xf numFmtId="3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27" fillId="0" borderId="0" xfId="0" quotePrefix="1" applyNumberFormat="1" applyFont="1" applyFill="1" applyBorder="1" applyAlignment="1" applyProtection="1">
      <alignment horizontal="center" vertical="center"/>
    </xf>
    <xf numFmtId="3" fontId="27" fillId="0" borderId="0" xfId="0" applyNumberFormat="1" applyFont="1" applyFill="1" applyBorder="1" applyAlignment="1" applyProtection="1"/>
    <xf numFmtId="0" fontId="15" fillId="0" borderId="13" xfId="0" quotePrefix="1" applyNumberFormat="1" applyFont="1" applyFill="1" applyBorder="1" applyAlignment="1" applyProtection="1">
      <alignment horizontal="left" vertical="center"/>
    </xf>
    <xf numFmtId="0" fontId="4" fillId="0" borderId="0" xfId="0" quotePrefix="1" applyNumberFormat="1" applyFont="1" applyFill="1" applyBorder="1" applyAlignment="1" applyProtection="1">
      <alignment horizontal="center" vertical="center"/>
    </xf>
    <xf numFmtId="3" fontId="4" fillId="0" borderId="0" xfId="0" quotePrefix="1" applyNumberFormat="1" applyFont="1" applyFill="1" applyBorder="1" applyAlignment="1" applyProtection="1">
      <alignment horizontal="left"/>
    </xf>
    <xf numFmtId="3" fontId="15" fillId="0" borderId="0" xfId="0" quotePrefix="1" applyNumberFormat="1" applyFont="1" applyFill="1" applyBorder="1" applyAlignment="1" applyProtection="1">
      <alignment horizontal="left"/>
    </xf>
    <xf numFmtId="3" fontId="15" fillId="0" borderId="0" xfId="0" quotePrefix="1" applyNumberFormat="1" applyFont="1" applyFill="1" applyBorder="1" applyAlignment="1" applyProtection="1">
      <alignment horizontal="left" wrapText="1"/>
    </xf>
    <xf numFmtId="3" fontId="15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vertical="center" wrapText="1"/>
    </xf>
    <xf numFmtId="3" fontId="4" fillId="0" borderId="0" xfId="0" applyNumberFormat="1" applyFont="1" applyFill="1" applyBorder="1" applyAlignment="1" applyProtection="1">
      <alignment horizontal="left"/>
    </xf>
    <xf numFmtId="0" fontId="29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/>
    <xf numFmtId="0" fontId="15" fillId="0" borderId="0" xfId="0" quotePrefix="1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center" vertical="center"/>
    </xf>
    <xf numFmtId="0" fontId="15" fillId="0" borderId="1" xfId="0" quotePrefix="1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15" fillId="0" borderId="2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3" fontId="15" fillId="0" borderId="1" xfId="0" applyNumberFormat="1" applyFont="1" applyFill="1" applyBorder="1" applyAlignment="1" applyProtection="1">
      <alignment horizontal="right"/>
    </xf>
    <xf numFmtId="0" fontId="4" fillId="0" borderId="3" xfId="0" applyNumberFormat="1" applyFont="1" applyFill="1" applyBorder="1" applyAlignment="1" applyProtection="1">
      <alignment horizontal="left" vertical="top"/>
    </xf>
    <xf numFmtId="0" fontId="3" fillId="0" borderId="1" xfId="20" applyFont="1" applyFill="1" applyBorder="1" applyAlignment="1">
      <alignment horizontal="left"/>
    </xf>
    <xf numFmtId="0" fontId="15" fillId="0" borderId="1" xfId="0" applyNumberFormat="1" applyFont="1" applyFill="1" applyBorder="1" applyAlignment="1" applyProtection="1">
      <alignment horizontal="left" vertical="top"/>
    </xf>
    <xf numFmtId="0" fontId="4" fillId="0" borderId="2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left"/>
    </xf>
    <xf numFmtId="0" fontId="3" fillId="0" borderId="1" xfId="20" applyNumberFormat="1" applyFont="1" applyFill="1" applyBorder="1" applyAlignment="1" applyProtection="1">
      <alignment horizontal="left"/>
    </xf>
    <xf numFmtId="0" fontId="15" fillId="0" borderId="3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>
      <alignment horizontal="left"/>
    </xf>
    <xf numFmtId="0" fontId="4" fillId="0" borderId="1" xfId="0" quotePrefix="1" applyNumberFormat="1" applyFont="1" applyFill="1" applyBorder="1" applyAlignment="1" applyProtection="1">
      <alignment horizontal="left"/>
    </xf>
    <xf numFmtId="0" fontId="5" fillId="0" borderId="2" xfId="0" applyNumberFormat="1" applyFont="1" applyFill="1" applyBorder="1" applyAlignment="1" applyProtection="1">
      <alignment horizontal="left" vertical="top"/>
    </xf>
    <xf numFmtId="0" fontId="3" fillId="0" borderId="1" xfId="0" quotePrefix="1" applyNumberFormat="1" applyFont="1" applyFill="1" applyBorder="1" applyAlignment="1" applyProtection="1">
      <alignment horizontal="left"/>
    </xf>
    <xf numFmtId="0" fontId="27" fillId="0" borderId="1" xfId="0" quotePrefix="1" applyNumberFormat="1" applyFont="1" applyFill="1" applyBorder="1" applyAlignment="1" applyProtection="1">
      <alignment horizontal="left"/>
    </xf>
    <xf numFmtId="0" fontId="4" fillId="0" borderId="8" xfId="0" applyNumberFormat="1" applyFont="1" applyFill="1" applyBorder="1" applyAlignment="1" applyProtection="1">
      <alignment horizontal="left" vertical="top"/>
    </xf>
    <xf numFmtId="0" fontId="4" fillId="0" borderId="9" xfId="0" applyNumberFormat="1" applyFont="1" applyFill="1" applyBorder="1" applyAlignment="1" applyProtection="1">
      <alignment horizontal="left" vertical="top"/>
    </xf>
    <xf numFmtId="0" fontId="15" fillId="0" borderId="9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28" fillId="0" borderId="0" xfId="0" applyNumberFormat="1" applyFont="1" applyFill="1" applyBorder="1" applyAlignment="1" applyProtection="1">
      <alignment horizontal="left" vertical="top"/>
    </xf>
    <xf numFmtId="0" fontId="32" fillId="0" borderId="0" xfId="0" applyNumberFormat="1" applyFont="1" applyFill="1" applyBorder="1" applyAlignment="1" applyProtection="1"/>
    <xf numFmtId="0" fontId="20" fillId="0" borderId="4" xfId="0" quotePrefix="1" applyFont="1" applyFill="1" applyBorder="1" applyAlignment="1">
      <alignment horizontal="left" vertical="center" wrapText="1"/>
    </xf>
    <xf numFmtId="0" fontId="20" fillId="0" borderId="6" xfId="0" quotePrefix="1" applyFont="1" applyFill="1" applyBorder="1" applyAlignment="1">
      <alignment horizontal="left" vertical="center" wrapText="1"/>
    </xf>
    <xf numFmtId="0" fontId="15" fillId="0" borderId="6" xfId="0" quotePrefix="1" applyNumberFormat="1" applyFont="1" applyFill="1" applyBorder="1" applyAlignment="1" applyProtection="1">
      <alignment horizontal="left"/>
    </xf>
    <xf numFmtId="0" fontId="16" fillId="0" borderId="1" xfId="0" applyNumberFormat="1" applyFont="1" applyFill="1" applyBorder="1" applyAlignment="1" applyProtection="1">
      <alignment horizontal="left"/>
    </xf>
    <xf numFmtId="0" fontId="5" fillId="0" borderId="1" xfId="0" applyNumberFormat="1" applyFont="1" applyFill="1" applyBorder="1" applyAlignment="1" applyProtection="1">
      <alignment horizontal="left"/>
    </xf>
    <xf numFmtId="2" fontId="5" fillId="0" borderId="1" xfId="0" applyNumberFormat="1" applyFont="1" applyFill="1" applyBorder="1" applyAlignment="1" applyProtection="1">
      <alignment horizontal="right"/>
    </xf>
    <xf numFmtId="0" fontId="5" fillId="0" borderId="1" xfId="0" quotePrefix="1" applyFont="1" applyFill="1" applyBorder="1" applyAlignment="1">
      <alignment horizontal="left" wrapText="1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left" wrapText="1"/>
    </xf>
    <xf numFmtId="0" fontId="3" fillId="0" borderId="9" xfId="0" applyNumberFormat="1" applyFont="1" applyFill="1" applyBorder="1" applyAlignment="1" applyProtection="1">
      <alignment horizontal="left"/>
    </xf>
    <xf numFmtId="0" fontId="3" fillId="0" borderId="14" xfId="0" applyNumberFormat="1" applyFont="1" applyFill="1" applyBorder="1" applyAlignment="1" applyProtection="1">
      <alignment horizontal="left"/>
    </xf>
    <xf numFmtId="2" fontId="3" fillId="0" borderId="9" xfId="0" applyNumberFormat="1" applyFont="1" applyFill="1" applyBorder="1" applyAlignment="1" applyProtection="1">
      <alignment horizontal="right"/>
    </xf>
    <xf numFmtId="3" fontId="3" fillId="0" borderId="9" xfId="0" applyNumberFormat="1" applyFont="1" applyFill="1" applyBorder="1" applyAlignment="1" applyProtection="1">
      <alignment horizontal="right"/>
    </xf>
    <xf numFmtId="0" fontId="32" fillId="0" borderId="0" xfId="0" applyNumberFormat="1" applyFont="1" applyFill="1" applyBorder="1" applyAlignment="1" applyProtection="1">
      <alignment horizontal="left"/>
    </xf>
    <xf numFmtId="0" fontId="14" fillId="0" borderId="2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3" fontId="4" fillId="0" borderId="1" xfId="20" applyNumberFormat="1" applyFont="1" applyFill="1" applyBorder="1" applyAlignment="1" applyProtection="1">
      <alignment horizontal="right"/>
    </xf>
    <xf numFmtId="2" fontId="4" fillId="0" borderId="1" xfId="0" applyNumberFormat="1" applyFont="1" applyFill="1" applyBorder="1" applyAlignment="1" applyProtection="1">
      <alignment horizontal="right"/>
    </xf>
    <xf numFmtId="4" fontId="3" fillId="0" borderId="1" xfId="0" applyNumberFormat="1" applyFont="1" applyFill="1" applyBorder="1" applyAlignment="1" applyProtection="1">
      <alignment horizontal="right"/>
    </xf>
    <xf numFmtId="4" fontId="5" fillId="0" borderId="1" xfId="0" applyNumberFormat="1" applyFont="1" applyFill="1" applyBorder="1" applyAlignment="1" applyProtection="1">
      <alignment horizontal="right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right" wrapText="1"/>
    </xf>
    <xf numFmtId="0" fontId="34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left" vertical="center"/>
    </xf>
    <xf numFmtId="3" fontId="7" fillId="0" borderId="1" xfId="0" applyNumberFormat="1" applyFont="1" applyFill="1" applyBorder="1" applyAlignment="1" applyProtection="1"/>
    <xf numFmtId="3" fontId="7" fillId="0" borderId="0" xfId="0" applyNumberFormat="1" applyFont="1" applyFill="1" applyBorder="1" applyAlignment="1" applyProtection="1"/>
    <xf numFmtId="0" fontId="33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vertical="justify"/>
    </xf>
    <xf numFmtId="0" fontId="35" fillId="0" borderId="0" xfId="0" quotePrefix="1" applyNumberFormat="1" applyFont="1" applyFill="1" applyBorder="1" applyAlignment="1" applyProtection="1">
      <alignment horizontal="left"/>
    </xf>
    <xf numFmtId="3" fontId="3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quotePrefix="1" applyNumberFormat="1" applyFont="1" applyFill="1" applyBorder="1" applyAlignment="1" applyProtection="1">
      <alignment horizontal="left"/>
    </xf>
    <xf numFmtId="3" fontId="7" fillId="0" borderId="0" xfId="0" quotePrefix="1" applyNumberFormat="1" applyFont="1" applyFill="1" applyBorder="1" applyAlignment="1" applyProtection="1">
      <alignment horizontal="left"/>
    </xf>
    <xf numFmtId="22" fontId="4" fillId="0" borderId="0" xfId="0" applyNumberFormat="1" applyFont="1" applyFill="1" applyBorder="1" applyAlignment="1" applyProtection="1"/>
    <xf numFmtId="0" fontId="14" fillId="0" borderId="0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 applyProtection="1">
      <alignment horizontal="right"/>
    </xf>
    <xf numFmtId="2" fontId="3" fillId="0" borderId="0" xfId="0" applyNumberFormat="1" applyFont="1" applyFill="1" applyBorder="1" applyAlignment="1" applyProtection="1"/>
    <xf numFmtId="0" fontId="14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 applyProtection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/>
    <xf numFmtId="0" fontId="10" fillId="0" borderId="1" xfId="0" applyFont="1" applyFill="1" applyBorder="1" applyAlignment="1"/>
    <xf numFmtId="0" fontId="17" fillId="0" borderId="1" xfId="0" quotePrefix="1" applyFont="1" applyFill="1" applyBorder="1" applyAlignment="1">
      <alignment horizontal="left"/>
    </xf>
    <xf numFmtId="0" fontId="14" fillId="0" borderId="1" xfId="0" quotePrefix="1" applyFont="1" applyFill="1" applyBorder="1" applyAlignment="1">
      <alignment horizontal="left"/>
    </xf>
    <xf numFmtId="0" fontId="3" fillId="0" borderId="1" xfId="20" quotePrefix="1" applyFont="1" applyFill="1" applyBorder="1" applyAlignment="1">
      <alignment horizontal="left"/>
    </xf>
    <xf numFmtId="0" fontId="20" fillId="0" borderId="15" xfId="0" quotePrefix="1" applyFont="1" applyFill="1" applyBorder="1" applyAlignment="1">
      <alignment horizontal="left" vertical="center" wrapText="1"/>
    </xf>
    <xf numFmtId="0" fontId="20" fillId="0" borderId="4" xfId="0" quotePrefix="1" applyFont="1" applyFill="1" applyBorder="1" applyAlignment="1">
      <alignment horizontal="center" vertical="center" wrapText="1"/>
    </xf>
    <xf numFmtId="3" fontId="15" fillId="0" borderId="7" xfId="0" applyNumberFormat="1" applyFont="1" applyFill="1" applyBorder="1" applyAlignment="1" applyProtection="1">
      <alignment horizontal="right" wrapText="1"/>
    </xf>
    <xf numFmtId="2" fontId="15" fillId="0" borderId="1" xfId="0" applyNumberFormat="1" applyFont="1" applyFill="1" applyBorder="1" applyAlignment="1" applyProtection="1">
      <alignment horizontal="right" wrapText="1"/>
    </xf>
    <xf numFmtId="0" fontId="8" fillId="0" borderId="0" xfId="0" quotePrefix="1" applyFont="1" applyFill="1" applyBorder="1" applyAlignment="1">
      <alignment horizontal="left" vertical="center"/>
    </xf>
    <xf numFmtId="0" fontId="24" fillId="0" borderId="0" xfId="0" quotePrefix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quotePrefix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17" fillId="0" borderId="0" xfId="0" quotePrefix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0" xfId="0" quotePrefix="1" applyFont="1" applyFill="1" applyBorder="1" applyAlignment="1">
      <alignment horizontal="left" vertical="center"/>
    </xf>
    <xf numFmtId="0" fontId="17" fillId="0" borderId="0" xfId="0" quotePrefix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25" fillId="0" borderId="0" xfId="0" quotePrefix="1" applyFont="1" applyFill="1" applyBorder="1" applyAlignment="1">
      <alignment horizontal="center" vertical="center"/>
    </xf>
    <xf numFmtId="0" fontId="25" fillId="0" borderId="0" xfId="0" quotePrefix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20" fillId="0" borderId="0" xfId="0" quotePrefix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0" fillId="0" borderId="13" xfId="0" quotePrefix="1" applyFont="1" applyFill="1" applyBorder="1" applyAlignment="1">
      <alignment horizontal="left" vertical="center" wrapText="1"/>
    </xf>
    <xf numFmtId="0" fontId="20" fillId="0" borderId="13" xfId="0" quotePrefix="1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left" wrapText="1"/>
    </xf>
    <xf numFmtId="0" fontId="37" fillId="0" borderId="0" xfId="0" applyNumberFormat="1" applyFont="1" applyFill="1" applyBorder="1" applyAlignment="1" applyProtection="1">
      <alignment wrapText="1"/>
    </xf>
    <xf numFmtId="0" fontId="16" fillId="0" borderId="13" xfId="0" quotePrefix="1" applyNumberFormat="1" applyFont="1" applyFill="1" applyBorder="1" applyAlignment="1" applyProtection="1">
      <alignment horizontal="left"/>
    </xf>
    <xf numFmtId="0" fontId="5" fillId="0" borderId="12" xfId="0" applyNumberFormat="1" applyFont="1" applyFill="1" applyBorder="1" applyAlignment="1" applyProtection="1">
      <alignment horizontal="center" wrapText="1"/>
    </xf>
    <xf numFmtId="3" fontId="16" fillId="0" borderId="12" xfId="0" applyNumberFormat="1" applyFont="1" applyFill="1" applyBorder="1" applyAlignment="1" applyProtection="1">
      <alignment horizontal="right" wrapText="1"/>
    </xf>
    <xf numFmtId="0" fontId="16" fillId="0" borderId="0" xfId="0" quotePrefix="1" applyNumberFormat="1" applyFont="1" applyFill="1" applyBorder="1" applyAlignment="1" applyProtection="1">
      <alignment horizontal="left" wrapText="1"/>
    </xf>
    <xf numFmtId="0" fontId="34" fillId="0" borderId="0" xfId="0" applyNumberFormat="1" applyFont="1" applyFill="1" applyBorder="1" applyAlignment="1" applyProtection="1">
      <alignment wrapText="1"/>
    </xf>
    <xf numFmtId="0" fontId="16" fillId="0" borderId="16" xfId="0" quotePrefix="1" applyNumberFormat="1" applyFont="1" applyFill="1" applyBorder="1" applyAlignment="1" applyProtection="1">
      <alignment horizontal="left" wrapText="1"/>
    </xf>
    <xf numFmtId="0" fontId="34" fillId="0" borderId="16" xfId="0" applyNumberFormat="1" applyFont="1" applyFill="1" applyBorder="1" applyAlignment="1" applyProtection="1">
      <alignment wrapText="1"/>
    </xf>
    <xf numFmtId="0" fontId="16" fillId="0" borderId="13" xfId="0" quotePrefix="1" applyNumberFormat="1" applyFont="1" applyFill="1" applyBorder="1" applyAlignment="1" applyProtection="1">
      <alignment horizontal="left" wrapText="1"/>
    </xf>
    <xf numFmtId="3" fontId="16" fillId="0" borderId="12" xfId="0" applyNumberFormat="1" applyFont="1" applyFill="1" applyBorder="1" applyAlignment="1" applyProtection="1">
      <alignment wrapText="1"/>
    </xf>
    <xf numFmtId="0" fontId="22" fillId="0" borderId="0" xfId="0" quotePrefix="1" applyNumberFormat="1" applyFont="1" applyFill="1" applyBorder="1" applyAlignment="1" applyProtection="1">
      <alignment horizontal="left" wrapText="1"/>
    </xf>
    <xf numFmtId="0" fontId="30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right"/>
    </xf>
    <xf numFmtId="0" fontId="28" fillId="0" borderId="0" xfId="0" applyNumberFormat="1" applyFont="1" applyFill="1" applyBorder="1" applyAlignment="1" applyProtection="1">
      <alignment horizontal="center"/>
    </xf>
    <xf numFmtId="172" fontId="5" fillId="0" borderId="15" xfId="0" applyNumberFormat="1" applyFont="1" applyFill="1" applyBorder="1" applyAlignment="1">
      <alignment horizontal="left" vertical="center"/>
    </xf>
    <xf numFmtId="172" fontId="5" fillId="0" borderId="2" xfId="0" applyNumberFormat="1" applyFont="1" applyFill="1" applyBorder="1" applyAlignment="1">
      <alignment horizontal="left"/>
    </xf>
    <xf numFmtId="0" fontId="14" fillId="0" borderId="1" xfId="0" applyFont="1" applyFill="1" applyBorder="1" applyAlignment="1"/>
    <xf numFmtId="0" fontId="17" fillId="0" borderId="2" xfId="0" quotePrefix="1" applyFont="1" applyFill="1" applyBorder="1" applyAlignment="1">
      <alignment horizontal="left"/>
    </xf>
    <xf numFmtId="0" fontId="17" fillId="0" borderId="1" xfId="0" applyFont="1" applyFill="1" applyBorder="1" applyAlignment="1"/>
    <xf numFmtId="0" fontId="3" fillId="0" borderId="2" xfId="0" quotePrefix="1" applyFont="1" applyFill="1" applyBorder="1" applyAlignment="1">
      <alignment horizontal="left"/>
    </xf>
    <xf numFmtId="0" fontId="3" fillId="0" borderId="1" xfId="0" quotePrefix="1" applyFont="1" applyFill="1" applyBorder="1" applyAlignment="1">
      <alignment horizontal="left"/>
    </xf>
    <xf numFmtId="0" fontId="3" fillId="0" borderId="1" xfId="0" applyFont="1" applyFill="1" applyBorder="1" applyAlignment="1"/>
    <xf numFmtId="0" fontId="5" fillId="0" borderId="1" xfId="0" quotePrefix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1" xfId="20" applyFont="1" applyFill="1" applyBorder="1" applyAlignment="1">
      <alignment horizontal="left" wrapText="1"/>
    </xf>
    <xf numFmtId="0" fontId="3" fillId="0" borderId="2" xfId="20" quotePrefix="1" applyFont="1" applyFill="1" applyBorder="1" applyAlignment="1">
      <alignment horizontal="left"/>
    </xf>
    <xf numFmtId="0" fontId="5" fillId="0" borderId="2" xfId="0" quotePrefix="1" applyFont="1" applyFill="1" applyBorder="1" applyAlignment="1">
      <alignment horizontal="left"/>
    </xf>
    <xf numFmtId="0" fontId="3" fillId="0" borderId="2" xfId="0" quotePrefix="1" applyFont="1" applyFill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left"/>
    </xf>
    <xf numFmtId="0" fontId="18" fillId="0" borderId="1" xfId="0" applyFont="1" applyFill="1" applyBorder="1" applyAlignment="1"/>
    <xf numFmtId="0" fontId="3" fillId="0" borderId="2" xfId="0" applyNumberFormat="1" applyFont="1" applyFill="1" applyBorder="1" applyAlignment="1">
      <alignment horizontal="left"/>
    </xf>
    <xf numFmtId="0" fontId="5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/>
    </xf>
    <xf numFmtId="0" fontId="5" fillId="0" borderId="1" xfId="0" quotePrefix="1" applyFont="1" applyFill="1" applyBorder="1" applyAlignment="1"/>
    <xf numFmtId="0" fontId="3" fillId="0" borderId="1" xfId="0" quotePrefix="1" applyFont="1" applyFill="1" applyBorder="1" applyAlignment="1">
      <alignment wrapText="1"/>
    </xf>
    <xf numFmtId="0" fontId="5" fillId="0" borderId="2" xfId="0" applyFont="1" applyFill="1" applyBorder="1" applyAlignment="1">
      <alignment horizontal="left" vertical="justify"/>
    </xf>
    <xf numFmtId="0" fontId="3" fillId="0" borderId="2" xfId="0" applyNumberFormat="1" applyFont="1" applyFill="1" applyBorder="1" applyAlignment="1">
      <alignment horizontal="left" vertical="justify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vertical="justify"/>
    </xf>
    <xf numFmtId="0" fontId="35" fillId="0" borderId="0" xfId="0" applyFont="1" applyFill="1" applyAlignment="1">
      <alignment horizontal="left"/>
    </xf>
    <xf numFmtId="0" fontId="35" fillId="0" borderId="0" xfId="0" applyFont="1" applyFill="1" applyAlignment="1"/>
    <xf numFmtId="0" fontId="7" fillId="0" borderId="0" xfId="0" applyFont="1" applyFill="1" applyAlignment="1">
      <alignment horizontal="left"/>
    </xf>
    <xf numFmtId="0" fontId="33" fillId="0" borderId="0" xfId="0" applyFont="1" applyFill="1" applyAlignment="1"/>
    <xf numFmtId="0" fontId="33" fillId="0" borderId="0" xfId="0" applyFont="1" applyFill="1" applyAlignment="1">
      <alignment horizontal="left"/>
    </xf>
    <xf numFmtId="0" fontId="7" fillId="0" borderId="0" xfId="0" applyFont="1" applyFill="1" applyAlignment="1"/>
    <xf numFmtId="0" fontId="35" fillId="0" borderId="0" xfId="0" applyFont="1" applyFill="1" applyBorder="1" applyAlignment="1">
      <alignment horizontal="left"/>
    </xf>
    <xf numFmtId="0" fontId="35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33" fillId="0" borderId="0" xfId="0" applyFont="1" applyFill="1" applyBorder="1" applyAlignment="1"/>
    <xf numFmtId="0" fontId="33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7" fillId="0" borderId="0" xfId="0" quotePrefix="1" applyFont="1" applyFill="1" applyBorder="1" applyAlignment="1">
      <alignment horizontal="left"/>
    </xf>
    <xf numFmtId="0" fontId="35" fillId="0" borderId="0" xfId="0" quotePrefix="1" applyFont="1" applyFill="1" applyBorder="1" applyAlignment="1">
      <alignment horizontal="left"/>
    </xf>
    <xf numFmtId="0" fontId="33" fillId="0" borderId="0" xfId="0" quotePrefix="1" applyFont="1" applyFill="1" applyBorder="1" applyAlignment="1">
      <alignment horizontal="left"/>
    </xf>
    <xf numFmtId="0" fontId="33" fillId="0" borderId="0" xfId="0" quotePrefix="1" applyFont="1" applyFill="1" applyAlignment="1">
      <alignment horizontal="left"/>
    </xf>
    <xf numFmtId="0" fontId="7" fillId="0" borderId="0" xfId="0" quotePrefix="1" applyFont="1" applyFill="1" applyAlignment="1">
      <alignment horizontal="left"/>
    </xf>
    <xf numFmtId="0" fontId="35" fillId="0" borderId="0" xfId="0" quotePrefix="1" applyFont="1" applyFill="1" applyAlignment="1">
      <alignment horizontal="left"/>
    </xf>
    <xf numFmtId="0" fontId="20" fillId="0" borderId="2" xfId="0" quotePrefix="1" applyFont="1" applyFill="1" applyBorder="1" applyAlignment="1">
      <alignment horizontal="left" vertical="top" wrapText="1"/>
    </xf>
    <xf numFmtId="0" fontId="20" fillId="0" borderId="1" xfId="0" quotePrefix="1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/>
    </xf>
    <xf numFmtId="0" fontId="20" fillId="0" borderId="1" xfId="0" quotePrefix="1" applyFont="1" applyFill="1" applyBorder="1" applyAlignment="1">
      <alignment horizontal="left"/>
    </xf>
    <xf numFmtId="2" fontId="15" fillId="0" borderId="1" xfId="0" applyNumberFormat="1" applyFont="1" applyFill="1" applyBorder="1" applyAlignment="1" applyProtection="1">
      <alignment horizontal="right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left"/>
    </xf>
    <xf numFmtId="0" fontId="20" fillId="0" borderId="1" xfId="0" applyFont="1" applyFill="1" applyBorder="1" applyAlignment="1"/>
    <xf numFmtId="0" fontId="25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0" fillId="0" borderId="1" xfId="0" quotePrefix="1" applyFont="1" applyFill="1" applyBorder="1" applyAlignment="1">
      <alignment horizontal="left"/>
    </xf>
    <xf numFmtId="0" fontId="17" fillId="0" borderId="1" xfId="0" applyFont="1" applyFill="1" applyBorder="1" applyAlignment="1">
      <alignment horizontal="left" wrapText="1"/>
    </xf>
    <xf numFmtId="0" fontId="17" fillId="0" borderId="1" xfId="0" quotePrefix="1" applyFont="1" applyFill="1" applyBorder="1" applyAlignment="1">
      <alignment horizontal="left" wrapText="1"/>
    </xf>
    <xf numFmtId="0" fontId="25" fillId="0" borderId="1" xfId="0" quotePrefix="1" applyFont="1" applyFill="1" applyBorder="1" applyAlignment="1">
      <alignment horizontal="left"/>
    </xf>
    <xf numFmtId="0" fontId="14" fillId="0" borderId="1" xfId="0" quotePrefix="1" applyFont="1" applyFill="1" applyBorder="1" applyAlignment="1">
      <alignment horizontal="left" wrapText="1"/>
    </xf>
    <xf numFmtId="0" fontId="31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wrapText="1"/>
    </xf>
    <xf numFmtId="0" fontId="19" fillId="0" borderId="1" xfId="0" applyFont="1" applyFill="1" applyBorder="1" applyAlignment="1"/>
    <xf numFmtId="0" fontId="26" fillId="0" borderId="1" xfId="0" applyFont="1" applyFill="1" applyBorder="1" applyAlignment="1">
      <alignment horizontal="left"/>
    </xf>
    <xf numFmtId="0" fontId="17" fillId="0" borderId="9" xfId="0" quotePrefix="1" applyFont="1" applyFill="1" applyBorder="1" applyAlignment="1">
      <alignment horizontal="left"/>
    </xf>
    <xf numFmtId="0" fontId="14" fillId="0" borderId="9" xfId="0" applyFont="1" applyFill="1" applyBorder="1" applyAlignment="1"/>
    <xf numFmtId="3" fontId="3" fillId="0" borderId="9" xfId="20" applyNumberFormat="1" applyFont="1" applyFill="1" applyBorder="1" applyAlignment="1" applyProtection="1">
      <alignment horizontal="right"/>
    </xf>
    <xf numFmtId="2" fontId="3" fillId="0" borderId="1" xfId="0" applyNumberFormat="1" applyFont="1" applyFill="1" applyBorder="1" applyAlignment="1" applyProtection="1">
      <alignment horizontal="right" wrapText="1"/>
    </xf>
    <xf numFmtId="2" fontId="5" fillId="0" borderId="1" xfId="0" applyNumberFormat="1" applyFont="1" applyFill="1" applyBorder="1" applyAlignment="1" applyProtection="1">
      <alignment horizontal="right" wrapText="1"/>
    </xf>
    <xf numFmtId="0" fontId="14" fillId="0" borderId="2" xfId="0" quotePrefix="1" applyFont="1" applyFill="1" applyBorder="1" applyAlignment="1">
      <alignment horizontal="left"/>
    </xf>
    <xf numFmtId="0" fontId="7" fillId="0" borderId="3" xfId="0" applyNumberFormat="1" applyFont="1" applyFill="1" applyBorder="1" applyAlignment="1" applyProtection="1"/>
    <xf numFmtId="3" fontId="3" fillId="0" borderId="1" xfId="0" applyNumberFormat="1" applyFont="1" applyFill="1" applyBorder="1" applyAlignment="1" applyProtection="1">
      <alignment horizontal="right" wrapText="1"/>
    </xf>
    <xf numFmtId="0" fontId="4" fillId="0" borderId="11" xfId="0" applyNumberFormat="1" applyFont="1" applyFill="1" applyBorder="1" applyAlignment="1" applyProtection="1">
      <alignment horizontal="right" wrapText="1"/>
    </xf>
    <xf numFmtId="0" fontId="4" fillId="0" borderId="5" xfId="0" applyNumberFormat="1" applyFont="1" applyFill="1" applyBorder="1" applyAlignment="1" applyProtection="1">
      <alignment horizontal="right" wrapText="1"/>
    </xf>
    <xf numFmtId="3" fontId="4" fillId="0" borderId="17" xfId="0" applyNumberFormat="1" applyFont="1" applyFill="1" applyBorder="1" applyAlignment="1" applyProtection="1">
      <alignment horizontal="right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wrapText="1"/>
    </xf>
    <xf numFmtId="3" fontId="5" fillId="0" borderId="17" xfId="0" applyNumberFormat="1" applyFont="1" applyFill="1" applyBorder="1" applyAlignment="1" applyProtection="1">
      <alignment horizontal="right" wrapText="1"/>
    </xf>
    <xf numFmtId="3" fontId="16" fillId="0" borderId="12" xfId="0" applyNumberFormat="1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4" fontId="16" fillId="0" borderId="12" xfId="0" applyNumberFormat="1" applyFont="1" applyFill="1" applyBorder="1" applyAlignment="1">
      <alignment horizontal="right"/>
    </xf>
    <xf numFmtId="4" fontId="16" fillId="0" borderId="12" xfId="0" applyNumberFormat="1" applyFont="1" applyFill="1" applyBorder="1" applyAlignment="1">
      <alignment horizontal="right" wrapText="1"/>
    </xf>
    <xf numFmtId="3" fontId="4" fillId="0" borderId="7" xfId="20" applyNumberFormat="1" applyFont="1" applyFill="1" applyBorder="1" applyAlignment="1" applyProtection="1">
      <alignment horizontal="right" wrapText="1"/>
    </xf>
    <xf numFmtId="3" fontId="3" fillId="0" borderId="7" xfId="0" applyNumberFormat="1" applyFont="1" applyFill="1" applyBorder="1" applyAlignment="1" applyProtection="1">
      <alignment horizontal="right" wrapText="1"/>
    </xf>
    <xf numFmtId="0" fontId="15" fillId="0" borderId="18" xfId="0" applyNumberFormat="1" applyFont="1" applyFill="1" applyBorder="1" applyAlignment="1" applyProtection="1">
      <alignment horizontal="center" wrapText="1"/>
    </xf>
    <xf numFmtId="4" fontId="3" fillId="0" borderId="9" xfId="0" applyNumberFormat="1" applyFont="1" applyFill="1" applyBorder="1" applyAlignment="1" applyProtection="1"/>
    <xf numFmtId="3" fontId="3" fillId="0" borderId="5" xfId="0" applyNumberFormat="1" applyFont="1" applyFill="1" applyBorder="1" applyAlignment="1" applyProtection="1">
      <alignment horizontal="right" wrapText="1"/>
    </xf>
    <xf numFmtId="3" fontId="5" fillId="0" borderId="5" xfId="20" applyNumberFormat="1" applyFont="1" applyFill="1" applyBorder="1" applyAlignment="1" applyProtection="1">
      <alignment horizontal="right" wrapText="1"/>
    </xf>
    <xf numFmtId="185" fontId="5" fillId="0" borderId="0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horizontal="center" wrapText="1"/>
    </xf>
    <xf numFmtId="49" fontId="3" fillId="0" borderId="1" xfId="1" applyNumberFormat="1" applyFont="1" applyFill="1" applyBorder="1" applyAlignment="1" applyProtection="1">
      <alignment horizontal="center"/>
    </xf>
    <xf numFmtId="2" fontId="3" fillId="0" borderId="9" xfId="0" applyNumberFormat="1" applyFont="1" applyFill="1" applyBorder="1" applyAlignment="1" applyProtection="1"/>
    <xf numFmtId="0" fontId="10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0" fontId="16" fillId="0" borderId="19" xfId="0" quotePrefix="1" applyFont="1" applyFill="1" applyBorder="1" applyAlignment="1">
      <alignment horizontal="left" wrapText="1"/>
    </xf>
    <xf numFmtId="0" fontId="16" fillId="0" borderId="13" xfId="0" quotePrefix="1" applyFont="1" applyFill="1" applyBorder="1" applyAlignment="1">
      <alignment horizontal="left" wrapText="1"/>
    </xf>
    <xf numFmtId="0" fontId="16" fillId="0" borderId="13" xfId="0" quotePrefix="1" applyFont="1" applyFill="1" applyBorder="1" applyAlignment="1">
      <alignment horizont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15" fillId="0" borderId="18" xfId="0" applyNumberFormat="1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/>
    <xf numFmtId="43" fontId="5" fillId="0" borderId="1" xfId="1" applyFont="1" applyFill="1" applyBorder="1" applyAlignment="1" applyProtection="1"/>
    <xf numFmtId="43" fontId="3" fillId="0" borderId="1" xfId="1" applyFont="1" applyFill="1" applyBorder="1" applyAlignment="1" applyProtection="1"/>
    <xf numFmtId="43" fontId="5" fillId="0" borderId="1" xfId="1" applyFont="1" applyFill="1" applyBorder="1" applyAlignment="1" applyProtection="1">
      <alignment horizontal="right"/>
    </xf>
    <xf numFmtId="43" fontId="3" fillId="0" borderId="1" xfId="1" applyFont="1" applyFill="1" applyBorder="1" applyAlignment="1" applyProtection="1">
      <alignment horizontal="right"/>
    </xf>
    <xf numFmtId="43" fontId="4" fillId="0" borderId="1" xfId="1" applyFont="1" applyFill="1" applyBorder="1" applyAlignment="1" applyProtection="1">
      <alignment horizontal="right"/>
    </xf>
    <xf numFmtId="43" fontId="4" fillId="0" borderId="1" xfId="1" applyFont="1" applyFill="1" applyBorder="1" applyAlignment="1" applyProtection="1">
      <alignment horizontal="right" wrapText="1"/>
    </xf>
    <xf numFmtId="43" fontId="15" fillId="0" borderId="1" xfId="1" applyFont="1" applyFill="1" applyBorder="1" applyAlignment="1" applyProtection="1">
      <alignment horizontal="right" wrapText="1"/>
    </xf>
    <xf numFmtId="43" fontId="3" fillId="0" borderId="1" xfId="1" applyFont="1" applyFill="1" applyBorder="1" applyAlignment="1" applyProtection="1">
      <alignment horizontal="right" wrapText="1"/>
    </xf>
    <xf numFmtId="43" fontId="5" fillId="0" borderId="1" xfId="1" applyFont="1" applyFill="1" applyBorder="1" applyAlignment="1" applyProtection="1">
      <alignment horizontal="right" wrapText="1"/>
    </xf>
    <xf numFmtId="0" fontId="15" fillId="2" borderId="18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 applyProtection="1">
      <alignment horizontal="right"/>
    </xf>
    <xf numFmtId="3" fontId="5" fillId="2" borderId="1" xfId="0" applyNumberFormat="1" applyFont="1" applyFill="1" applyBorder="1" applyAlignment="1" applyProtection="1"/>
    <xf numFmtId="3" fontId="7" fillId="2" borderId="1" xfId="0" applyNumberFormat="1" applyFont="1" applyFill="1" applyBorder="1" applyAlignment="1" applyProtection="1"/>
    <xf numFmtId="3" fontId="3" fillId="2" borderId="1" xfId="20" applyNumberFormat="1" applyFont="1" applyFill="1" applyBorder="1" applyAlignment="1" applyProtection="1">
      <alignment horizontal="right"/>
    </xf>
    <xf numFmtId="3" fontId="5" fillId="2" borderId="1" xfId="2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4" fontId="3" fillId="2" borderId="1" xfId="0" applyNumberFormat="1" applyFont="1" applyFill="1" applyBorder="1" applyAlignment="1" applyProtection="1">
      <alignment wrapText="1"/>
    </xf>
    <xf numFmtId="4" fontId="5" fillId="2" borderId="1" xfId="0" applyNumberFormat="1" applyFont="1" applyFill="1" applyBorder="1" applyAlignment="1" applyProtection="1">
      <alignment wrapText="1"/>
    </xf>
    <xf numFmtId="3" fontId="4" fillId="2" borderId="1" xfId="0" applyNumberFormat="1" applyFont="1" applyFill="1" applyBorder="1" applyAlignment="1" applyProtection="1">
      <alignment horizontal="right"/>
    </xf>
    <xf numFmtId="3" fontId="3" fillId="2" borderId="3" xfId="0" applyNumberFormat="1" applyFont="1" applyFill="1" applyBorder="1" applyAlignment="1" applyProtection="1">
      <alignment horizontal="right"/>
    </xf>
    <xf numFmtId="0" fontId="7" fillId="2" borderId="6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/>
    <xf numFmtId="3" fontId="5" fillId="2" borderId="1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 applyProtection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 applyProtection="1"/>
    <xf numFmtId="3" fontId="5" fillId="2" borderId="3" xfId="0" applyNumberFormat="1" applyFont="1" applyFill="1" applyBorder="1" applyAlignment="1">
      <alignment horizontal="right"/>
    </xf>
    <xf numFmtId="3" fontId="3" fillId="2" borderId="9" xfId="0" applyNumberFormat="1" applyFont="1" applyFill="1" applyBorder="1" applyAlignment="1" applyProtection="1">
      <alignment horizontal="right"/>
    </xf>
    <xf numFmtId="0" fontId="15" fillId="2" borderId="18" xfId="0" applyNumberFormat="1" applyFont="1" applyFill="1" applyBorder="1" applyAlignment="1" applyProtection="1">
      <alignment horizontal="center" wrapText="1"/>
    </xf>
    <xf numFmtId="0" fontId="4" fillId="2" borderId="1" xfId="0" applyNumberFormat="1" applyFont="1" applyFill="1" applyBorder="1" applyAlignment="1" applyProtection="1"/>
    <xf numFmtId="3" fontId="15" fillId="2" borderId="1" xfId="0" applyNumberFormat="1" applyFont="1" applyFill="1" applyBorder="1" applyAlignment="1" applyProtection="1">
      <alignment horizontal="right"/>
    </xf>
    <xf numFmtId="3" fontId="4" fillId="2" borderId="1" xfId="20" applyNumberFormat="1" applyFont="1" applyFill="1" applyBorder="1" applyAlignment="1" applyProtection="1">
      <alignment horizontal="right"/>
    </xf>
    <xf numFmtId="3" fontId="3" fillId="2" borderId="9" xfId="20" applyNumberFormat="1" applyFont="1" applyFill="1" applyBorder="1" applyAlignment="1" applyProtection="1">
      <alignment horizontal="right"/>
    </xf>
    <xf numFmtId="3" fontId="15" fillId="2" borderId="7" xfId="0" applyNumberFormat="1" applyFont="1" applyFill="1" applyBorder="1" applyAlignment="1" applyProtection="1">
      <alignment horizontal="right" wrapText="1"/>
    </xf>
    <xf numFmtId="3" fontId="4" fillId="2" borderId="7" xfId="0" applyNumberFormat="1" applyFont="1" applyFill="1" applyBorder="1" applyAlignment="1" applyProtection="1">
      <alignment horizontal="right" wrapText="1"/>
    </xf>
    <xf numFmtId="3" fontId="4" fillId="2" borderId="1" xfId="20" applyNumberFormat="1" applyFont="1" applyFill="1" applyBorder="1" applyAlignment="1" applyProtection="1">
      <alignment horizontal="right" wrapText="1"/>
    </xf>
    <xf numFmtId="3" fontId="15" fillId="2" borderId="7" xfId="20" applyNumberFormat="1" applyFont="1" applyFill="1" applyBorder="1" applyAlignment="1" applyProtection="1">
      <alignment horizontal="right" wrapText="1"/>
    </xf>
    <xf numFmtId="3" fontId="4" fillId="2" borderId="7" xfId="20" applyNumberFormat="1" applyFont="1" applyFill="1" applyBorder="1" applyAlignment="1" applyProtection="1">
      <alignment horizontal="right" wrapText="1"/>
    </xf>
    <xf numFmtId="3" fontId="5" fillId="2" borderId="7" xfId="20" applyNumberFormat="1" applyFont="1" applyFill="1" applyBorder="1" applyAlignment="1" applyProtection="1">
      <alignment horizontal="right" wrapText="1"/>
    </xf>
    <xf numFmtId="0" fontId="28" fillId="2" borderId="0" xfId="0" applyNumberFormat="1" applyFont="1" applyFill="1" applyBorder="1" applyAlignment="1" applyProtection="1"/>
    <xf numFmtId="3" fontId="3" fillId="2" borderId="7" xfId="0" applyNumberFormat="1" applyFont="1" applyFill="1" applyBorder="1" applyAlignment="1" applyProtection="1">
      <alignment horizontal="right" wrapText="1"/>
    </xf>
    <xf numFmtId="3" fontId="4" fillId="2" borderId="17" xfId="0" applyNumberFormat="1" applyFont="1" applyFill="1" applyBorder="1" applyAlignment="1" applyProtection="1">
      <alignment horizontal="right" wrapText="1"/>
    </xf>
    <xf numFmtId="3" fontId="5" fillId="2" borderId="17" xfId="0" applyNumberFormat="1" applyFont="1" applyFill="1" applyBorder="1" applyAlignment="1" applyProtection="1">
      <alignment horizontal="right" wrapText="1"/>
    </xf>
    <xf numFmtId="3" fontId="16" fillId="2" borderId="12" xfId="0" applyNumberFormat="1" applyFont="1" applyFill="1" applyBorder="1" applyAlignment="1">
      <alignment horizontal="right"/>
    </xf>
    <xf numFmtId="3" fontId="16" fillId="2" borderId="12" xfId="0" applyNumberFormat="1" applyFont="1" applyFill="1" applyBorder="1" applyAlignment="1">
      <alignment horizontal="right" wrapText="1"/>
    </xf>
    <xf numFmtId="3" fontId="16" fillId="2" borderId="12" xfId="0" applyNumberFormat="1" applyFont="1" applyFill="1" applyBorder="1" applyAlignment="1" applyProtection="1">
      <alignment horizontal="right" wrapText="1"/>
    </xf>
    <xf numFmtId="0" fontId="4" fillId="2" borderId="0" xfId="0" applyNumberFormat="1" applyFont="1" applyFill="1" applyBorder="1" applyAlignment="1" applyProtection="1"/>
    <xf numFmtId="0" fontId="32" fillId="2" borderId="0" xfId="0" applyNumberFormat="1" applyFont="1" applyFill="1" applyBorder="1" applyAlignment="1" applyProtection="1"/>
    <xf numFmtId="3" fontId="3" fillId="2" borderId="0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Border="1" applyAlignment="1" applyProtection="1"/>
    <xf numFmtId="0" fontId="8" fillId="0" borderId="19" xfId="0" quotePrefix="1" applyFont="1" applyFill="1" applyBorder="1" applyAlignment="1">
      <alignment horizontal="left"/>
    </xf>
    <xf numFmtId="0" fontId="8" fillId="0" borderId="13" xfId="0" quotePrefix="1" applyFont="1" applyFill="1" applyBorder="1" applyAlignment="1">
      <alignment horizontal="left"/>
    </xf>
    <xf numFmtId="0" fontId="8" fillId="0" borderId="20" xfId="0" quotePrefix="1" applyFont="1" applyFill="1" applyBorder="1" applyAlignment="1">
      <alignment horizontal="left"/>
    </xf>
    <xf numFmtId="172" fontId="21" fillId="0" borderId="0" xfId="0" applyNumberFormat="1" applyFont="1" applyFill="1" applyAlignment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8" fillId="0" borderId="19" xfId="0" quotePrefix="1" applyNumberFormat="1" applyFont="1" applyFill="1" applyBorder="1" applyAlignment="1" applyProtection="1">
      <alignment horizontal="left" wrapText="1"/>
    </xf>
    <xf numFmtId="0" fontId="9" fillId="0" borderId="13" xfId="0" applyNumberFormat="1" applyFont="1" applyFill="1" applyBorder="1" applyAlignment="1" applyProtection="1">
      <alignment wrapText="1"/>
    </xf>
    <xf numFmtId="0" fontId="6" fillId="0" borderId="13" xfId="0" applyNumberFormat="1" applyFont="1" applyFill="1" applyBorder="1" applyAlignment="1" applyProtection="1">
      <alignment wrapText="1"/>
    </xf>
    <xf numFmtId="0" fontId="6" fillId="0" borderId="13" xfId="0" applyNumberFormat="1" applyFont="1" applyFill="1" applyBorder="1" applyAlignment="1" applyProtection="1"/>
    <xf numFmtId="0" fontId="8" fillId="0" borderId="19" xfId="0" applyNumberFormat="1" applyFont="1" applyFill="1" applyBorder="1" applyAlignment="1" applyProtection="1">
      <alignment horizontal="left" wrapText="1"/>
    </xf>
    <xf numFmtId="0" fontId="16" fillId="0" borderId="19" xfId="0" quotePrefix="1" applyFont="1" applyFill="1" applyBorder="1" applyAlignment="1">
      <alignment horizontal="left" wrapText="1"/>
    </xf>
    <xf numFmtId="0" fontId="16" fillId="0" borderId="13" xfId="0" quotePrefix="1" applyFont="1" applyFill="1" applyBorder="1" applyAlignment="1">
      <alignment horizontal="left" wrapText="1"/>
    </xf>
    <xf numFmtId="0" fontId="21" fillId="0" borderId="0" xfId="0" quotePrefix="1" applyNumberFormat="1" applyFont="1" applyFill="1" applyBorder="1" applyAlignment="1" applyProtection="1">
      <alignment horizontal="center" vertical="center"/>
    </xf>
    <xf numFmtId="0" fontId="22" fillId="0" borderId="16" xfId="0" quotePrefix="1" applyNumberFormat="1" applyFont="1" applyFill="1" applyBorder="1" applyAlignment="1" applyProtection="1">
      <alignment horizontal="left" wrapText="1"/>
    </xf>
    <xf numFmtId="0" fontId="30" fillId="0" borderId="16" xfId="0" applyNumberFormat="1" applyFont="1" applyFill="1" applyBorder="1" applyAlignment="1" applyProtection="1">
      <alignment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center" vertical="center" wrapText="1"/>
    </xf>
    <xf numFmtId="0" fontId="21" fillId="0" borderId="16" xfId="0" quotePrefix="1" applyNumberFormat="1" applyFont="1" applyFill="1" applyBorder="1" applyAlignment="1" applyProtection="1">
      <alignment horizontal="center" vertical="center" wrapText="1"/>
    </xf>
    <xf numFmtId="0" fontId="21" fillId="0" borderId="16" xfId="0" applyNumberFormat="1" applyFont="1" applyFill="1" applyBorder="1" applyAlignment="1" applyProtection="1">
      <alignment horizontal="center" vertical="center" wrapText="1"/>
    </xf>
  </cellXfs>
  <cellStyles count="28">
    <cellStyle name="Comma" xfId="1" builtinId="3"/>
    <cellStyle name="Comma 2" xfId="2"/>
    <cellStyle name="Comma 2 2" xfId="3"/>
    <cellStyle name="Comma 2 2 2" xfId="4"/>
    <cellStyle name="Comma 2 2 3" xfId="5"/>
    <cellStyle name="Comma 2 3" xfId="6"/>
    <cellStyle name="Comma 2 4" xfId="7"/>
    <cellStyle name="Comma 3" xfId="8"/>
    <cellStyle name="Comma 3 2" xfId="9"/>
    <cellStyle name="Comma 3 2 2" xfId="10"/>
    <cellStyle name="Comma 3 2 3" xfId="11"/>
    <cellStyle name="Comma 3 3" xfId="12"/>
    <cellStyle name="Comma 3 4" xfId="13"/>
    <cellStyle name="Comma 4" xfId="14"/>
    <cellStyle name="Comma 4 2" xfId="15"/>
    <cellStyle name="Comma 4 3" xfId="16"/>
    <cellStyle name="Comma 5" xfId="17"/>
    <cellStyle name="Comma 6" xfId="18"/>
    <cellStyle name="Hyperlink 2" xfId="19"/>
    <cellStyle name="Normal" xfId="0" builtinId="0"/>
    <cellStyle name="Normal 2" xfId="20"/>
    <cellStyle name="Normal 3" xfId="21"/>
    <cellStyle name="Normal 4" xfId="22"/>
    <cellStyle name="Normal 4 2" xfId="23"/>
    <cellStyle name="Normal 5" xfId="24"/>
    <cellStyle name="Normal 6" xfId="25"/>
    <cellStyle name="Obično_1Prihodi-rashodi2004" xfId="26"/>
    <cellStyle name="Obično_List4" xfId="2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9"/>
  <sheetViews>
    <sheetView zoomScale="80" zoomScaleNormal="100" zoomScaleSheetLayoutView="80" workbookViewId="0">
      <selection activeCell="L24" sqref="L24"/>
    </sheetView>
  </sheetViews>
  <sheetFormatPr defaultColWidth="11.42578125" defaultRowHeight="12.75"/>
  <cols>
    <col min="1" max="2" width="4.28515625" style="86" customWidth="1"/>
    <col min="3" max="3" width="5.5703125" style="86" customWidth="1"/>
    <col min="4" max="4" width="5.28515625" style="229" customWidth="1"/>
    <col min="5" max="5" width="41.7109375" style="114" customWidth="1"/>
    <col min="6" max="9" width="15.7109375" style="114" customWidth="1"/>
    <col min="10" max="10" width="9.28515625" style="114" customWidth="1"/>
    <col min="11" max="11" width="15.7109375" style="114" hidden="1" customWidth="1"/>
    <col min="12" max="12" width="15.7109375" style="114" customWidth="1"/>
    <col min="13" max="13" width="7.85546875" style="114" customWidth="1"/>
    <col min="14" max="14" width="15.7109375" style="114" hidden="1" customWidth="1"/>
    <col min="15" max="15" width="15.7109375" style="114" customWidth="1"/>
    <col min="16" max="16" width="9" style="114" customWidth="1"/>
    <col min="17" max="17" width="15.7109375" style="114" hidden="1" customWidth="1"/>
    <col min="18" max="18" width="15.7109375" style="114" customWidth="1"/>
    <col min="19" max="19" width="9.42578125" style="114" customWidth="1"/>
    <col min="20" max="20" width="11.42578125" style="114"/>
    <col min="21" max="21" width="12.85546875" style="114" bestFit="1" customWidth="1"/>
    <col min="22" max="16384" width="11.42578125" style="114"/>
  </cols>
  <sheetData>
    <row r="1" spans="1:20" ht="60.6" customHeight="1">
      <c r="A1" s="390" t="s">
        <v>293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114">
        <v>7.5345000000000004</v>
      </c>
    </row>
    <row r="2" spans="1:20" s="213" customFormat="1" ht="24" customHeight="1">
      <c r="A2" s="391" t="s">
        <v>107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</row>
    <row r="3" spans="1:20" s="86" customFormat="1" ht="24" customHeight="1">
      <c r="A3" s="391" t="s">
        <v>7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</row>
    <row r="4" spans="1:20" s="86" customFormat="1" ht="9" customHeight="1">
      <c r="A4" s="214"/>
      <c r="B4" s="215"/>
      <c r="C4" s="215"/>
      <c r="D4" s="215"/>
      <c r="E4" s="215"/>
    </row>
    <row r="5" spans="1:20" s="86" customFormat="1" ht="27.75" customHeight="1">
      <c r="A5" s="329"/>
      <c r="B5" s="330"/>
      <c r="C5" s="330"/>
      <c r="D5" s="331"/>
      <c r="E5" s="216"/>
      <c r="F5" s="324" t="s">
        <v>272</v>
      </c>
      <c r="G5" s="324" t="s">
        <v>273</v>
      </c>
      <c r="H5" s="217" t="s">
        <v>278</v>
      </c>
      <c r="I5" s="217" t="s">
        <v>279</v>
      </c>
      <c r="J5" s="38" t="s">
        <v>280</v>
      </c>
      <c r="K5" s="319" t="s">
        <v>281</v>
      </c>
      <c r="L5" s="365" t="s">
        <v>282</v>
      </c>
      <c r="M5" s="38" t="s">
        <v>283</v>
      </c>
      <c r="N5" s="319" t="s">
        <v>284</v>
      </c>
      <c r="O5" s="365" t="s">
        <v>285</v>
      </c>
      <c r="P5" s="38" t="s">
        <v>286</v>
      </c>
      <c r="Q5" s="319" t="s">
        <v>287</v>
      </c>
      <c r="R5" s="365" t="s">
        <v>288</v>
      </c>
      <c r="S5" s="38" t="s">
        <v>289</v>
      </c>
    </row>
    <row r="6" spans="1:20" s="86" customFormat="1" ht="22.5" customHeight="1">
      <c r="A6" s="396" t="s">
        <v>42</v>
      </c>
      <c r="B6" s="393"/>
      <c r="C6" s="393"/>
      <c r="D6" s="393"/>
      <c r="E6" s="395"/>
      <c r="F6" s="313">
        <f>prihodi!F4</f>
        <v>5117293561</v>
      </c>
      <c r="G6" s="313">
        <f t="shared" ref="G6:G12" si="0">F6/$T$1</f>
        <v>679181572.89800251</v>
      </c>
      <c r="H6" s="313">
        <f>prihodi!H4</f>
        <v>5744647146</v>
      </c>
      <c r="I6" s="313">
        <f t="shared" ref="I6:I12" si="1">H6/$T$1</f>
        <v>762445702.56818628</v>
      </c>
      <c r="J6" s="315">
        <f>H6/F6*100</f>
        <v>112.25948008496518</v>
      </c>
      <c r="K6" s="313">
        <f>prihodi!K4</f>
        <v>6922387156</v>
      </c>
      <c r="L6" s="380">
        <f>K6/$T$1+1</f>
        <v>918758665.27765608</v>
      </c>
      <c r="M6" s="315">
        <f t="shared" ref="M6:M12" si="2">K6/H6*100</f>
        <v>120.50152046013933</v>
      </c>
      <c r="N6" s="313">
        <f>prihodi!N4</f>
        <v>3911568674</v>
      </c>
      <c r="O6" s="380">
        <f t="shared" ref="O6:O12" si="3">N6/$T$1</f>
        <v>519154379.71995485</v>
      </c>
      <c r="P6" s="315">
        <f t="shared" ref="P6:P12" si="4">N6/K6*100</f>
        <v>56.506066272378831</v>
      </c>
      <c r="Q6" s="313">
        <f>prihodi!Q4</f>
        <v>3295629105</v>
      </c>
      <c r="R6" s="380">
        <f>Q6/$T$1+1</f>
        <v>437405151.30858052</v>
      </c>
      <c r="S6" s="315">
        <f t="shared" ref="S6:S12" si="5">Q6/N6*100</f>
        <v>84.253387315065709</v>
      </c>
    </row>
    <row r="7" spans="1:20" s="86" customFormat="1" ht="22.5" customHeight="1">
      <c r="A7" s="387" t="s">
        <v>39</v>
      </c>
      <c r="B7" s="395"/>
      <c r="C7" s="395"/>
      <c r="D7" s="395"/>
      <c r="E7" s="395"/>
      <c r="F7" s="313">
        <f>prihodi!F49</f>
        <v>126967</v>
      </c>
      <c r="G7" s="313">
        <f t="shared" si="0"/>
        <v>16851.416815979825</v>
      </c>
      <c r="H7" s="313">
        <f>prihodi!H49</f>
        <v>100000</v>
      </c>
      <c r="I7" s="313">
        <f t="shared" si="1"/>
        <v>13272.280841462605</v>
      </c>
      <c r="J7" s="315">
        <f t="shared" ref="J7:J12" si="6">H7/F7*100</f>
        <v>78.760622839005407</v>
      </c>
      <c r="K7" s="313">
        <f>prihodi!K49</f>
        <v>100000</v>
      </c>
      <c r="L7" s="380">
        <f>K7/$T$1+1</f>
        <v>13273.280841462605</v>
      </c>
      <c r="M7" s="315">
        <f t="shared" si="2"/>
        <v>100</v>
      </c>
      <c r="N7" s="313">
        <f>prihodi!N49</f>
        <v>100000</v>
      </c>
      <c r="O7" s="380">
        <f>N7/$T$1+1</f>
        <v>13273.280841462605</v>
      </c>
      <c r="P7" s="315">
        <f t="shared" si="4"/>
        <v>100</v>
      </c>
      <c r="Q7" s="313">
        <f>prihodi!Q49</f>
        <v>100000</v>
      </c>
      <c r="R7" s="380">
        <f>Q7/$T$1+1</f>
        <v>13273.280841462605</v>
      </c>
      <c r="S7" s="315">
        <f t="shared" si="5"/>
        <v>100</v>
      </c>
    </row>
    <row r="8" spans="1:20" s="86" customFormat="1" ht="22.5" customHeight="1">
      <c r="A8" s="387" t="s">
        <v>220</v>
      </c>
      <c r="B8" s="388"/>
      <c r="C8" s="388"/>
      <c r="D8" s="388"/>
      <c r="E8" s="389"/>
      <c r="F8" s="313">
        <f>SUM(F6:F7)</f>
        <v>5117420528</v>
      </c>
      <c r="G8" s="313">
        <f t="shared" si="0"/>
        <v>679198424.3148185</v>
      </c>
      <c r="H8" s="313">
        <f>SUM(H6:H7)</f>
        <v>5744747146</v>
      </c>
      <c r="I8" s="313">
        <f t="shared" si="1"/>
        <v>762458974.84902775</v>
      </c>
      <c r="J8" s="315">
        <f t="shared" si="6"/>
        <v>112.25864895346353</v>
      </c>
      <c r="K8" s="313">
        <f>SUM(K6:K7)</f>
        <v>6922487156</v>
      </c>
      <c r="L8" s="380">
        <f>K8/$T$1+1</f>
        <v>918771937.55849755</v>
      </c>
      <c r="M8" s="315">
        <f t="shared" si="2"/>
        <v>120.50116358593861</v>
      </c>
      <c r="N8" s="313">
        <f>SUM(N6:N7)</f>
        <v>3911668674</v>
      </c>
      <c r="O8" s="380">
        <f>N8/$T$1+1</f>
        <v>519167653.00079632</v>
      </c>
      <c r="P8" s="315">
        <f t="shared" si="4"/>
        <v>56.506694571612151</v>
      </c>
      <c r="Q8" s="313">
        <f>SUM(Q6:Q7)</f>
        <v>3295729105</v>
      </c>
      <c r="R8" s="380">
        <f>Q8/$T$1+1</f>
        <v>437418423.58942199</v>
      </c>
      <c r="S8" s="315">
        <f t="shared" si="5"/>
        <v>84.253789869934153</v>
      </c>
    </row>
    <row r="9" spans="1:20" s="86" customFormat="1" ht="22.5" customHeight="1">
      <c r="A9" s="392" t="s">
        <v>118</v>
      </c>
      <c r="B9" s="393"/>
      <c r="C9" s="393"/>
      <c r="D9" s="393"/>
      <c r="E9" s="394"/>
      <c r="F9" s="218">
        <f>'rashodi-opći dio'!F4</f>
        <v>4744168806</v>
      </c>
      <c r="G9" s="313">
        <f t="shared" si="0"/>
        <v>629659407.52538323</v>
      </c>
      <c r="H9" s="218">
        <f>'rashodi-opći dio'!H4</f>
        <v>5403721768</v>
      </c>
      <c r="I9" s="313">
        <f t="shared" si="1"/>
        <v>717197128.94020832</v>
      </c>
      <c r="J9" s="315">
        <f t="shared" si="6"/>
        <v>113.90239236778119</v>
      </c>
      <c r="K9" s="218">
        <f>'rashodi-opći dio'!K4</f>
        <v>6518784888</v>
      </c>
      <c r="L9" s="380">
        <f>K9/$T$1</f>
        <v>865191437.78618348</v>
      </c>
      <c r="M9" s="315">
        <f t="shared" si="2"/>
        <v>120.63509499329203</v>
      </c>
      <c r="N9" s="218">
        <f>'rashodi-opći dio'!N4</f>
        <v>3242189216</v>
      </c>
      <c r="O9" s="380">
        <f>N9/$T$1+1</f>
        <v>430312459.15913463</v>
      </c>
      <c r="P9" s="315">
        <f t="shared" si="4"/>
        <v>49.736097627156425</v>
      </c>
      <c r="Q9" s="218">
        <f>'rashodi-opći dio'!Q4</f>
        <v>2748377250</v>
      </c>
      <c r="R9" s="380">
        <f>Q9/$T$1</f>
        <v>364772347.20286679</v>
      </c>
      <c r="S9" s="315">
        <f t="shared" si="5"/>
        <v>84.769181158117817</v>
      </c>
    </row>
    <row r="10" spans="1:20" s="86" customFormat="1" ht="22.5" customHeight="1">
      <c r="A10" s="387" t="s">
        <v>40</v>
      </c>
      <c r="B10" s="395"/>
      <c r="C10" s="395"/>
      <c r="D10" s="395"/>
      <c r="E10" s="395"/>
      <c r="F10" s="218">
        <f>'rashodi-opći dio'!F79</f>
        <v>436310068</v>
      </c>
      <c r="G10" s="313">
        <f t="shared" si="0"/>
        <v>57908297.56453646</v>
      </c>
      <c r="H10" s="218">
        <f>'rashodi-opći dio'!H79</f>
        <v>486392009</v>
      </c>
      <c r="I10" s="313">
        <f t="shared" si="1"/>
        <v>64555313.424912065</v>
      </c>
      <c r="J10" s="315">
        <f t="shared" si="6"/>
        <v>111.47852059191996</v>
      </c>
      <c r="K10" s="218">
        <f>'rashodi-opći dio'!K79</f>
        <v>652702268</v>
      </c>
      <c r="L10" s="380">
        <f>K10/$T$1+1</f>
        <v>86628479.067555904</v>
      </c>
      <c r="M10" s="315">
        <f t="shared" si="2"/>
        <v>134.19263802090958</v>
      </c>
      <c r="N10" s="218">
        <f>'rashodi-opći dio'!N79</f>
        <v>804479458</v>
      </c>
      <c r="O10" s="380">
        <f t="shared" si="3"/>
        <v>106772772.9776362</v>
      </c>
      <c r="P10" s="315">
        <f t="shared" si="4"/>
        <v>123.25366364438617</v>
      </c>
      <c r="Q10" s="218">
        <f>'rashodi-opći dio'!Q79</f>
        <v>641351855</v>
      </c>
      <c r="R10" s="380">
        <f>Q10/$T$1+2</f>
        <v>85122021.377530023</v>
      </c>
      <c r="S10" s="315">
        <f t="shared" si="5"/>
        <v>79.722589386489958</v>
      </c>
    </row>
    <row r="11" spans="1:20" s="86" customFormat="1" ht="22.5" customHeight="1">
      <c r="A11" s="387" t="s">
        <v>221</v>
      </c>
      <c r="B11" s="388"/>
      <c r="C11" s="388"/>
      <c r="D11" s="388"/>
      <c r="E11" s="389"/>
      <c r="F11" s="218">
        <f>SUM(F9:F10)</f>
        <v>5180478874</v>
      </c>
      <c r="G11" s="313">
        <f t="shared" si="0"/>
        <v>687567705.08991969</v>
      </c>
      <c r="H11" s="218">
        <f>SUM(H9:H10)</f>
        <v>5890113777</v>
      </c>
      <c r="I11" s="313">
        <f t="shared" si="1"/>
        <v>781752442.36512041</v>
      </c>
      <c r="J11" s="315">
        <f t="shared" si="6"/>
        <v>113.69824914375282</v>
      </c>
      <c r="K11" s="218">
        <f>SUM(K9:K10)</f>
        <v>7171487156</v>
      </c>
      <c r="L11" s="380">
        <f>K11/$T$1+1</f>
        <v>951819916.85373938</v>
      </c>
      <c r="M11" s="315">
        <f t="shared" si="2"/>
        <v>121.75464562337606</v>
      </c>
      <c r="N11" s="218">
        <f>SUM(N9:N10)</f>
        <v>4046668674</v>
      </c>
      <c r="O11" s="380">
        <f>N11/$T$1+1</f>
        <v>537085232.13677084</v>
      </c>
      <c r="P11" s="315">
        <f t="shared" si="4"/>
        <v>56.427189869738079</v>
      </c>
      <c r="Q11" s="218">
        <f>SUM(Q9:Q10)</f>
        <v>3389729105</v>
      </c>
      <c r="R11" s="380">
        <f>Q11/$T$1+1</f>
        <v>449894367.58039683</v>
      </c>
      <c r="S11" s="315">
        <f t="shared" si="5"/>
        <v>83.765916561915205</v>
      </c>
    </row>
    <row r="12" spans="1:20" s="86" customFormat="1" ht="22.5" customHeight="1">
      <c r="A12" s="392" t="s">
        <v>41</v>
      </c>
      <c r="B12" s="393"/>
      <c r="C12" s="393"/>
      <c r="D12" s="393"/>
      <c r="E12" s="393"/>
      <c r="F12" s="218">
        <f>F6+F7-F9-F10</f>
        <v>-63058346</v>
      </c>
      <c r="G12" s="313">
        <f t="shared" si="0"/>
        <v>-8369280.7751012007</v>
      </c>
      <c r="H12" s="218">
        <f>H6+H7-H9-H10</f>
        <v>-145366631</v>
      </c>
      <c r="I12" s="313">
        <f t="shared" si="1"/>
        <v>-19293467.516092639</v>
      </c>
      <c r="J12" s="315">
        <f t="shared" si="6"/>
        <v>230.52718667882596</v>
      </c>
      <c r="K12" s="218">
        <f>K6+K7-K9-K10</f>
        <v>-249000000</v>
      </c>
      <c r="L12" s="382">
        <f>L6+L7-L9-L10-1</f>
        <v>-33047979.295241833</v>
      </c>
      <c r="M12" s="315">
        <f t="shared" si="2"/>
        <v>171.29103033281413</v>
      </c>
      <c r="N12" s="218">
        <f>N6+N7-N9-N10</f>
        <v>-135000000</v>
      </c>
      <c r="O12" s="380">
        <f t="shared" si="3"/>
        <v>-17917579.135974515</v>
      </c>
      <c r="P12" s="315">
        <f t="shared" si="4"/>
        <v>54.216867469879517</v>
      </c>
      <c r="Q12" s="218">
        <f>Q6+Q7-Q9-Q10</f>
        <v>-94000000</v>
      </c>
      <c r="R12" s="380">
        <f>Q12/$T$1</f>
        <v>-12475943.990974849</v>
      </c>
      <c r="S12" s="315">
        <f t="shared" si="5"/>
        <v>69.629629629629633</v>
      </c>
    </row>
    <row r="13" spans="1:20" s="86" customFormat="1" ht="12" customHeight="1">
      <c r="A13" s="219"/>
      <c r="B13" s="220"/>
      <c r="C13" s="220"/>
      <c r="D13" s="220"/>
      <c r="E13" s="220"/>
    </row>
    <row r="14" spans="1:20" s="108" customFormat="1" ht="24" customHeight="1">
      <c r="A14" s="9"/>
      <c r="B14" s="10"/>
      <c r="C14" s="10"/>
      <c r="D14" s="10"/>
      <c r="E14" s="10"/>
      <c r="F14" s="314"/>
      <c r="G14" s="314"/>
      <c r="H14" s="314"/>
      <c r="I14" s="314"/>
      <c r="K14" s="314"/>
      <c r="L14" s="314"/>
      <c r="N14" s="314"/>
      <c r="O14" s="314"/>
      <c r="Q14" s="314"/>
      <c r="R14" s="314"/>
    </row>
    <row r="15" spans="1:20" s="108" customFormat="1" ht="24" customHeight="1">
      <c r="A15" s="399" t="s">
        <v>204</v>
      </c>
      <c r="B15" s="399"/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  <c r="O15" s="399"/>
      <c r="P15" s="399"/>
      <c r="Q15" s="399"/>
      <c r="R15" s="399"/>
      <c r="S15" s="399"/>
    </row>
    <row r="16" spans="1:20" s="108" customFormat="1" ht="9" customHeight="1">
      <c r="A16" s="221"/>
      <c r="B16" s="222"/>
      <c r="C16" s="222"/>
      <c r="D16" s="222"/>
      <c r="E16" s="222"/>
    </row>
    <row r="17" spans="1:19" s="108" customFormat="1" ht="27.75" customHeight="1">
      <c r="A17" s="329"/>
      <c r="B17" s="330"/>
      <c r="C17" s="330"/>
      <c r="D17" s="331"/>
      <c r="E17" s="223"/>
      <c r="F17" s="324" t="s">
        <v>272</v>
      </c>
      <c r="G17" s="324" t="s">
        <v>273</v>
      </c>
      <c r="H17" s="217" t="s">
        <v>278</v>
      </c>
      <c r="I17" s="217" t="s">
        <v>279</v>
      </c>
      <c r="J17" s="38" t="s">
        <v>280</v>
      </c>
      <c r="K17" s="319" t="s">
        <v>281</v>
      </c>
      <c r="L17" s="365" t="s">
        <v>282</v>
      </c>
      <c r="M17" s="38" t="s">
        <v>283</v>
      </c>
      <c r="N17" s="319" t="s">
        <v>284</v>
      </c>
      <c r="O17" s="365" t="s">
        <v>285</v>
      </c>
      <c r="P17" s="38" t="s">
        <v>286</v>
      </c>
      <c r="Q17" s="319" t="s">
        <v>287</v>
      </c>
      <c r="R17" s="365" t="s">
        <v>288</v>
      </c>
      <c r="S17" s="38" t="s">
        <v>289</v>
      </c>
    </row>
    <row r="18" spans="1:19" s="108" customFormat="1" ht="22.5" customHeight="1">
      <c r="A18" s="396" t="s">
        <v>37</v>
      </c>
      <c r="B18" s="393"/>
      <c r="C18" s="393"/>
      <c r="D18" s="393"/>
      <c r="E18" s="393"/>
      <c r="F18" s="85">
        <f>'račun financiranja'!F6</f>
        <v>410437805</v>
      </c>
      <c r="G18" s="313">
        <f t="shared" ref="G18:G23" si="7">F18/$T$1</f>
        <v>54474458.159134641</v>
      </c>
      <c r="H18" s="85">
        <f>'račun financiranja'!H6</f>
        <v>445000000</v>
      </c>
      <c r="I18" s="85">
        <f t="shared" ref="I18:I23" si="8">H18/$T$1</f>
        <v>59061649.744508587</v>
      </c>
      <c r="J18" s="316">
        <f>H18/F18*100</f>
        <v>108.42081177195652</v>
      </c>
      <c r="K18" s="85">
        <f>'račun financiranja'!K6</f>
        <v>600000000</v>
      </c>
      <c r="L18" s="381">
        <f t="shared" ref="L18:L23" si="9">K18/$T$1</f>
        <v>79633685.048775628</v>
      </c>
      <c r="M18" s="316">
        <f>K18/H18*100</f>
        <v>134.83146067415731</v>
      </c>
      <c r="N18" s="85">
        <f>'račun financiranja'!N6</f>
        <v>340000000</v>
      </c>
      <c r="O18" s="381">
        <f t="shared" ref="O18:O23" si="10">N18/$T$1</f>
        <v>45125754.860972859</v>
      </c>
      <c r="P18" s="316">
        <f>N18/K18*100</f>
        <v>56.666666666666664</v>
      </c>
      <c r="Q18" s="85">
        <f>'račun financiranja'!Q6</f>
        <v>350000000</v>
      </c>
      <c r="R18" s="381">
        <f t="shared" ref="R18:R23" si="11">Q18/$T$1</f>
        <v>46452982.945119113</v>
      </c>
      <c r="S18" s="316">
        <f>Q18/N18*100</f>
        <v>102.94117647058823</v>
      </c>
    </row>
    <row r="19" spans="1:19" s="108" customFormat="1" ht="32.25" customHeight="1">
      <c r="A19" s="396" t="s">
        <v>38</v>
      </c>
      <c r="B19" s="393"/>
      <c r="C19" s="393"/>
      <c r="D19" s="393"/>
      <c r="E19" s="393"/>
      <c r="F19" s="85">
        <f>'račun financiranja'!F15</f>
        <v>367944375</v>
      </c>
      <c r="G19" s="313">
        <f t="shared" si="7"/>
        <v>48834610.790364325</v>
      </c>
      <c r="H19" s="85">
        <f>'račun financiranja'!H15</f>
        <v>381000000</v>
      </c>
      <c r="I19" s="85">
        <f t="shared" si="8"/>
        <v>50567390.005972527</v>
      </c>
      <c r="J19" s="316">
        <f>H19/F19*100</f>
        <v>103.54826052171609</v>
      </c>
      <c r="K19" s="85">
        <f>'račun financiranja'!K15</f>
        <v>351000000</v>
      </c>
      <c r="L19" s="381">
        <f t="shared" si="9"/>
        <v>46585705.753533743</v>
      </c>
      <c r="M19" s="316">
        <f>K19/H19*100</f>
        <v>92.125984251968504</v>
      </c>
      <c r="N19" s="85">
        <f>'račun financiranja'!N15</f>
        <v>205000000</v>
      </c>
      <c r="O19" s="381">
        <f t="shared" si="10"/>
        <v>27208175.72499834</v>
      </c>
      <c r="P19" s="316">
        <f>N19/K19*100</f>
        <v>58.404558404558401</v>
      </c>
      <c r="Q19" s="85">
        <f>'račun financiranja'!Q15</f>
        <v>256000000</v>
      </c>
      <c r="R19" s="381">
        <f t="shared" si="11"/>
        <v>33977038.954144269</v>
      </c>
      <c r="S19" s="316">
        <f>Q19/N19*100</f>
        <v>124.8780487804878</v>
      </c>
    </row>
    <row r="20" spans="1:19" s="108" customFormat="1" ht="22.5" customHeight="1">
      <c r="A20" s="392" t="s">
        <v>205</v>
      </c>
      <c r="B20" s="393"/>
      <c r="C20" s="393"/>
      <c r="D20" s="393"/>
      <c r="E20" s="393"/>
      <c r="F20" s="85">
        <v>77571075</v>
      </c>
      <c r="G20" s="313">
        <f t="shared" si="7"/>
        <v>10295450.925741589</v>
      </c>
      <c r="H20" s="85">
        <v>81366631</v>
      </c>
      <c r="I20" s="85">
        <f t="shared" si="8"/>
        <v>10799207.777556572</v>
      </c>
      <c r="J20" s="316" t="s">
        <v>170</v>
      </c>
      <c r="K20" s="85">
        <v>0</v>
      </c>
      <c r="L20" s="381">
        <f t="shared" si="9"/>
        <v>0</v>
      </c>
      <c r="M20" s="316" t="s">
        <v>170</v>
      </c>
      <c r="N20" s="85">
        <v>0</v>
      </c>
      <c r="O20" s="381">
        <f t="shared" si="10"/>
        <v>0</v>
      </c>
      <c r="P20" s="316" t="s">
        <v>170</v>
      </c>
      <c r="Q20" s="85">
        <v>0</v>
      </c>
      <c r="R20" s="381">
        <f t="shared" si="11"/>
        <v>0</v>
      </c>
      <c r="S20" s="316" t="s">
        <v>170</v>
      </c>
    </row>
    <row r="21" spans="1:19" s="108" customFormat="1" ht="22.5" customHeight="1">
      <c r="A21" s="392" t="s">
        <v>224</v>
      </c>
      <c r="B21" s="393"/>
      <c r="C21" s="393"/>
      <c r="D21" s="393"/>
      <c r="E21" s="393"/>
      <c r="F21" s="85">
        <v>0</v>
      </c>
      <c r="G21" s="313">
        <f t="shared" si="7"/>
        <v>0</v>
      </c>
      <c r="H21" s="85">
        <f>-(H18-H19+H20+H12)</f>
        <v>0</v>
      </c>
      <c r="I21" s="85">
        <f t="shared" si="8"/>
        <v>0</v>
      </c>
      <c r="J21" s="316" t="s">
        <v>170</v>
      </c>
      <c r="K21" s="85">
        <f>-(K18-K19+K20+K12)</f>
        <v>0</v>
      </c>
      <c r="L21" s="381">
        <f t="shared" si="9"/>
        <v>0</v>
      </c>
      <c r="M21" s="316" t="s">
        <v>170</v>
      </c>
      <c r="N21" s="85">
        <f>-(N18-N19+N20+N12)</f>
        <v>0</v>
      </c>
      <c r="O21" s="381">
        <f t="shared" si="10"/>
        <v>0</v>
      </c>
      <c r="P21" s="316" t="s">
        <v>170</v>
      </c>
      <c r="Q21" s="85">
        <f>-(Q18-Q19+Q20+Q12)</f>
        <v>0</v>
      </c>
      <c r="R21" s="381">
        <f t="shared" si="11"/>
        <v>0</v>
      </c>
      <c r="S21" s="316" t="s">
        <v>170</v>
      </c>
    </row>
    <row r="22" spans="1:19" s="108" customFormat="1" ht="22.5" customHeight="1">
      <c r="A22" s="397" t="s">
        <v>92</v>
      </c>
      <c r="B22" s="398"/>
      <c r="C22" s="398"/>
      <c r="D22" s="398"/>
      <c r="E22" s="398"/>
      <c r="F22" s="224">
        <f>F18-F19+F20+F21</f>
        <v>120064505</v>
      </c>
      <c r="G22" s="313">
        <f t="shared" si="7"/>
        <v>15935298.294511911</v>
      </c>
      <c r="H22" s="224">
        <f>H18-H19+H20+H21</f>
        <v>145366631</v>
      </c>
      <c r="I22" s="85">
        <f t="shared" si="8"/>
        <v>19293467.516092639</v>
      </c>
      <c r="J22" s="316">
        <f>H22/F22*100</f>
        <v>121.07377696680631</v>
      </c>
      <c r="K22" s="224">
        <f>K18-K19+K20+K21</f>
        <v>249000000</v>
      </c>
      <c r="L22" s="381">
        <f t="shared" si="9"/>
        <v>33047979.295241885</v>
      </c>
      <c r="M22" s="316">
        <f>K22/H22*100</f>
        <v>171.29103033281413</v>
      </c>
      <c r="N22" s="224">
        <f>N18-N19+N20+N21</f>
        <v>135000000</v>
      </c>
      <c r="O22" s="381">
        <f t="shared" si="10"/>
        <v>17917579.135974515</v>
      </c>
      <c r="P22" s="316">
        <f>N22/K22*100</f>
        <v>54.216867469879517</v>
      </c>
      <c r="Q22" s="224">
        <f>Q18-Q19+Q20+Q21</f>
        <v>94000000</v>
      </c>
      <c r="R22" s="381">
        <f t="shared" si="11"/>
        <v>12475943.990974849</v>
      </c>
      <c r="S22" s="316">
        <f>Q22/N22*100</f>
        <v>69.629629629629633</v>
      </c>
    </row>
    <row r="23" spans="1:19" s="108" customFormat="1" ht="22.5" customHeight="1">
      <c r="A23" s="392" t="s">
        <v>97</v>
      </c>
      <c r="B23" s="393"/>
      <c r="C23" s="393"/>
      <c r="D23" s="393"/>
      <c r="E23" s="393"/>
      <c r="F23" s="85">
        <f>F12+F22</f>
        <v>57006159</v>
      </c>
      <c r="G23" s="313">
        <f t="shared" si="7"/>
        <v>7566017.5194107099</v>
      </c>
      <c r="H23" s="85">
        <f>H12+H22</f>
        <v>0</v>
      </c>
      <c r="I23" s="85">
        <f t="shared" si="8"/>
        <v>0</v>
      </c>
      <c r="J23" s="316" t="s">
        <v>170</v>
      </c>
      <c r="K23" s="85">
        <f>K12+K22</f>
        <v>0</v>
      </c>
      <c r="L23" s="381">
        <f t="shared" si="9"/>
        <v>0</v>
      </c>
      <c r="M23" s="316" t="s">
        <v>170</v>
      </c>
      <c r="N23" s="85">
        <f>N12+N22</f>
        <v>0</v>
      </c>
      <c r="O23" s="381">
        <f t="shared" si="10"/>
        <v>0</v>
      </c>
      <c r="P23" s="316" t="s">
        <v>170</v>
      </c>
      <c r="Q23" s="85">
        <f>Q12+Q22</f>
        <v>0</v>
      </c>
      <c r="R23" s="381">
        <f t="shared" si="11"/>
        <v>0</v>
      </c>
      <c r="S23" s="316" t="s">
        <v>170</v>
      </c>
    </row>
    <row r="24" spans="1:19" s="86" customFormat="1" ht="12" customHeight="1">
      <c r="A24" s="225"/>
      <c r="B24" s="226"/>
      <c r="C24" s="226"/>
      <c r="D24" s="226"/>
      <c r="E24" s="226"/>
      <c r="F24" s="108"/>
      <c r="G24" s="108"/>
      <c r="H24" s="108"/>
      <c r="I24" s="108"/>
      <c r="K24" s="108"/>
      <c r="L24" s="108"/>
      <c r="N24" s="108"/>
      <c r="O24" s="108"/>
      <c r="Q24" s="108"/>
      <c r="R24" s="108"/>
    </row>
    <row r="25" spans="1:19" s="86" customFormat="1">
      <c r="D25" s="227"/>
      <c r="E25" s="178"/>
      <c r="H25" s="228"/>
      <c r="I25" s="228"/>
      <c r="K25" s="228"/>
      <c r="L25" s="228"/>
      <c r="M25" s="228"/>
      <c r="N25" s="228"/>
      <c r="O25" s="228"/>
      <c r="P25" s="228"/>
      <c r="Q25" s="228"/>
      <c r="R25" s="228"/>
      <c r="S25" s="228"/>
    </row>
    <row r="26" spans="1:19" s="86" customFormat="1">
      <c r="D26" s="227"/>
    </row>
    <row r="27" spans="1:19" s="86" customFormat="1">
      <c r="D27" s="227"/>
    </row>
    <row r="28" spans="1:19" s="86" customFormat="1">
      <c r="D28" s="227"/>
    </row>
    <row r="29" spans="1:19" s="86" customFormat="1">
      <c r="D29" s="227"/>
    </row>
    <row r="30" spans="1:19" s="86" customFormat="1">
      <c r="D30" s="227"/>
    </row>
    <row r="31" spans="1:19" s="86" customFormat="1">
      <c r="D31" s="227"/>
    </row>
    <row r="32" spans="1:19" s="86" customFormat="1">
      <c r="D32" s="227"/>
    </row>
    <row r="33" spans="4:12" s="86" customFormat="1">
      <c r="D33" s="227"/>
    </row>
    <row r="34" spans="4:12" s="86" customFormat="1">
      <c r="D34" s="227"/>
      <c r="L34" s="92"/>
    </row>
    <row r="35" spans="4:12" s="86" customFormat="1">
      <c r="D35" s="227"/>
    </row>
    <row r="36" spans="4:12" s="86" customFormat="1">
      <c r="D36" s="227"/>
    </row>
    <row r="37" spans="4:12" s="86" customFormat="1">
      <c r="D37" s="227"/>
    </row>
    <row r="38" spans="4:12" s="86" customFormat="1">
      <c r="D38" s="227"/>
    </row>
    <row r="39" spans="4:12" s="86" customFormat="1">
      <c r="D39" s="227"/>
    </row>
    <row r="40" spans="4:12" s="86" customFormat="1">
      <c r="D40" s="227"/>
    </row>
    <row r="41" spans="4:12" s="86" customFormat="1">
      <c r="D41" s="227"/>
    </row>
    <row r="42" spans="4:12" s="86" customFormat="1">
      <c r="D42" s="227"/>
    </row>
    <row r="43" spans="4:12" s="86" customFormat="1">
      <c r="D43" s="227"/>
    </row>
    <row r="44" spans="4:12" s="86" customFormat="1">
      <c r="D44" s="227"/>
    </row>
    <row r="45" spans="4:12" s="86" customFormat="1">
      <c r="D45" s="227"/>
    </row>
    <row r="46" spans="4:12" s="86" customFormat="1">
      <c r="D46" s="227"/>
    </row>
    <row r="47" spans="4:12" s="86" customFormat="1">
      <c r="D47" s="227"/>
    </row>
    <row r="48" spans="4:12" s="86" customFormat="1">
      <c r="D48" s="227"/>
    </row>
    <row r="49" spans="4:4" s="86" customFormat="1">
      <c r="D49" s="227"/>
    </row>
    <row r="50" spans="4:4" s="86" customFormat="1">
      <c r="D50" s="227"/>
    </row>
    <row r="51" spans="4:4" s="86" customFormat="1">
      <c r="D51" s="227"/>
    </row>
    <row r="52" spans="4:4" s="86" customFormat="1">
      <c r="D52" s="227"/>
    </row>
    <row r="53" spans="4:4" s="86" customFormat="1">
      <c r="D53" s="227"/>
    </row>
    <row r="54" spans="4:4" s="86" customFormat="1">
      <c r="D54" s="227"/>
    </row>
    <row r="55" spans="4:4" s="86" customFormat="1">
      <c r="D55" s="227"/>
    </row>
    <row r="56" spans="4:4" s="86" customFormat="1">
      <c r="D56" s="227"/>
    </row>
    <row r="57" spans="4:4" s="86" customFormat="1">
      <c r="D57" s="227"/>
    </row>
    <row r="58" spans="4:4" s="86" customFormat="1">
      <c r="D58" s="227"/>
    </row>
    <row r="59" spans="4:4" s="86" customFormat="1">
      <c r="D59" s="227"/>
    </row>
    <row r="60" spans="4:4" s="86" customFormat="1">
      <c r="D60" s="227"/>
    </row>
    <row r="61" spans="4:4" s="86" customFormat="1">
      <c r="D61" s="227"/>
    </row>
    <row r="62" spans="4:4" s="86" customFormat="1">
      <c r="D62" s="227"/>
    </row>
    <row r="63" spans="4:4" s="86" customFormat="1">
      <c r="D63" s="227"/>
    </row>
    <row r="64" spans="4:4" s="86" customFormat="1">
      <c r="D64" s="227"/>
    </row>
    <row r="65" spans="4:4" s="86" customFormat="1">
      <c r="D65" s="227"/>
    </row>
    <row r="66" spans="4:4" s="86" customFormat="1">
      <c r="D66" s="227"/>
    </row>
    <row r="67" spans="4:4" s="86" customFormat="1">
      <c r="D67" s="227"/>
    </row>
    <row r="68" spans="4:4" s="86" customFormat="1">
      <c r="D68" s="227"/>
    </row>
    <row r="69" spans="4:4" s="86" customFormat="1">
      <c r="D69" s="227"/>
    </row>
    <row r="70" spans="4:4" s="86" customFormat="1">
      <c r="D70" s="227"/>
    </row>
    <row r="71" spans="4:4" s="86" customFormat="1">
      <c r="D71" s="227"/>
    </row>
    <row r="72" spans="4:4" s="86" customFormat="1">
      <c r="D72" s="227"/>
    </row>
    <row r="73" spans="4:4" s="86" customFormat="1">
      <c r="D73" s="227"/>
    </row>
    <row r="74" spans="4:4" s="86" customFormat="1">
      <c r="D74" s="227"/>
    </row>
    <row r="75" spans="4:4" s="86" customFormat="1">
      <c r="D75" s="227"/>
    </row>
    <row r="76" spans="4:4" s="86" customFormat="1">
      <c r="D76" s="227"/>
    </row>
    <row r="77" spans="4:4" s="86" customFormat="1">
      <c r="D77" s="227"/>
    </row>
    <row r="78" spans="4:4" s="86" customFormat="1">
      <c r="D78" s="227"/>
    </row>
    <row r="79" spans="4:4" s="86" customFormat="1">
      <c r="D79" s="227"/>
    </row>
    <row r="80" spans="4:4" s="86" customFormat="1">
      <c r="D80" s="227"/>
    </row>
    <row r="81" spans="4:4" s="86" customFormat="1">
      <c r="D81" s="227"/>
    </row>
    <row r="82" spans="4:4" s="86" customFormat="1">
      <c r="D82" s="227"/>
    </row>
    <row r="83" spans="4:4" s="86" customFormat="1">
      <c r="D83" s="227"/>
    </row>
    <row r="84" spans="4:4" s="86" customFormat="1">
      <c r="D84" s="227"/>
    </row>
    <row r="85" spans="4:4" s="86" customFormat="1">
      <c r="D85" s="227"/>
    </row>
    <row r="86" spans="4:4" s="86" customFormat="1">
      <c r="D86" s="227"/>
    </row>
    <row r="87" spans="4:4" s="86" customFormat="1">
      <c r="D87" s="227"/>
    </row>
    <row r="88" spans="4:4" s="86" customFormat="1">
      <c r="D88" s="227"/>
    </row>
    <row r="89" spans="4:4" s="86" customFormat="1">
      <c r="D89" s="227"/>
    </row>
    <row r="90" spans="4:4" s="86" customFormat="1">
      <c r="D90" s="227"/>
    </row>
    <row r="91" spans="4:4" s="86" customFormat="1">
      <c r="D91" s="227"/>
    </row>
    <row r="92" spans="4:4" s="86" customFormat="1">
      <c r="D92" s="227"/>
    </row>
    <row r="93" spans="4:4" s="86" customFormat="1">
      <c r="D93" s="227"/>
    </row>
    <row r="94" spans="4:4" s="86" customFormat="1">
      <c r="D94" s="227"/>
    </row>
    <row r="95" spans="4:4" s="86" customFormat="1">
      <c r="D95" s="227"/>
    </row>
    <row r="96" spans="4:4" s="86" customFormat="1">
      <c r="D96" s="227"/>
    </row>
    <row r="97" spans="4:4" s="86" customFormat="1">
      <c r="D97" s="227"/>
    </row>
    <row r="98" spans="4:4" s="86" customFormat="1">
      <c r="D98" s="227"/>
    </row>
    <row r="99" spans="4:4" s="86" customFormat="1">
      <c r="D99" s="227"/>
    </row>
    <row r="100" spans="4:4" s="86" customFormat="1">
      <c r="D100" s="227"/>
    </row>
    <row r="101" spans="4:4" s="86" customFormat="1">
      <c r="D101" s="227"/>
    </row>
    <row r="102" spans="4:4" s="86" customFormat="1">
      <c r="D102" s="227"/>
    </row>
    <row r="103" spans="4:4" s="86" customFormat="1">
      <c r="D103" s="227"/>
    </row>
    <row r="104" spans="4:4" s="86" customFormat="1">
      <c r="D104" s="227"/>
    </row>
    <row r="105" spans="4:4" s="86" customFormat="1">
      <c r="D105" s="227"/>
    </row>
    <row r="106" spans="4:4" s="86" customFormat="1">
      <c r="D106" s="227"/>
    </row>
    <row r="107" spans="4:4" s="86" customFormat="1">
      <c r="D107" s="227"/>
    </row>
    <row r="108" spans="4:4" s="86" customFormat="1">
      <c r="D108" s="227"/>
    </row>
    <row r="109" spans="4:4" s="86" customFormat="1">
      <c r="D109" s="227"/>
    </row>
    <row r="110" spans="4:4" s="86" customFormat="1">
      <c r="D110" s="227"/>
    </row>
    <row r="111" spans="4:4" s="86" customFormat="1">
      <c r="D111" s="227"/>
    </row>
    <row r="112" spans="4:4" s="86" customFormat="1">
      <c r="D112" s="227"/>
    </row>
    <row r="113" spans="4:4" s="86" customFormat="1">
      <c r="D113" s="227"/>
    </row>
    <row r="114" spans="4:4" s="86" customFormat="1">
      <c r="D114" s="227"/>
    </row>
    <row r="115" spans="4:4" s="86" customFormat="1">
      <c r="D115" s="227"/>
    </row>
    <row r="116" spans="4:4" s="86" customFormat="1">
      <c r="D116" s="227"/>
    </row>
    <row r="117" spans="4:4" s="86" customFormat="1">
      <c r="D117" s="227"/>
    </row>
    <row r="118" spans="4:4" s="86" customFormat="1">
      <c r="D118" s="227"/>
    </row>
    <row r="119" spans="4:4" s="86" customFormat="1">
      <c r="D119" s="227"/>
    </row>
    <row r="120" spans="4:4" s="86" customFormat="1">
      <c r="D120" s="227"/>
    </row>
    <row r="121" spans="4:4" s="86" customFormat="1">
      <c r="D121" s="227"/>
    </row>
    <row r="122" spans="4:4" s="86" customFormat="1">
      <c r="D122" s="227"/>
    </row>
    <row r="123" spans="4:4" s="86" customFormat="1">
      <c r="D123" s="227"/>
    </row>
    <row r="124" spans="4:4" s="86" customFormat="1">
      <c r="D124" s="227"/>
    </row>
    <row r="125" spans="4:4" s="86" customFormat="1">
      <c r="D125" s="227"/>
    </row>
    <row r="126" spans="4:4" s="86" customFormat="1">
      <c r="D126" s="227"/>
    </row>
    <row r="127" spans="4:4" s="86" customFormat="1">
      <c r="D127" s="227"/>
    </row>
    <row r="128" spans="4:4" s="86" customFormat="1">
      <c r="D128" s="227"/>
    </row>
    <row r="129" spans="4:4" s="86" customFormat="1">
      <c r="D129" s="227"/>
    </row>
    <row r="130" spans="4:4" s="86" customFormat="1">
      <c r="D130" s="227"/>
    </row>
    <row r="131" spans="4:4" s="86" customFormat="1">
      <c r="D131" s="227"/>
    </row>
    <row r="132" spans="4:4" s="86" customFormat="1">
      <c r="D132" s="227"/>
    </row>
    <row r="133" spans="4:4" s="86" customFormat="1">
      <c r="D133" s="227"/>
    </row>
    <row r="134" spans="4:4" s="86" customFormat="1">
      <c r="D134" s="227"/>
    </row>
    <row r="135" spans="4:4" s="86" customFormat="1">
      <c r="D135" s="227"/>
    </row>
    <row r="136" spans="4:4" s="86" customFormat="1">
      <c r="D136" s="227"/>
    </row>
    <row r="137" spans="4:4" s="86" customFormat="1">
      <c r="D137" s="227"/>
    </row>
    <row r="138" spans="4:4" s="86" customFormat="1">
      <c r="D138" s="227"/>
    </row>
    <row r="139" spans="4:4" s="86" customFormat="1">
      <c r="D139" s="227"/>
    </row>
    <row r="140" spans="4:4" s="86" customFormat="1">
      <c r="D140" s="227"/>
    </row>
    <row r="141" spans="4:4" s="86" customFormat="1">
      <c r="D141" s="227"/>
    </row>
    <row r="142" spans="4:4" s="86" customFormat="1">
      <c r="D142" s="227"/>
    </row>
    <row r="143" spans="4:4" s="86" customFormat="1">
      <c r="D143" s="227"/>
    </row>
    <row r="144" spans="4:4" s="86" customFormat="1">
      <c r="D144" s="227"/>
    </row>
    <row r="145" spans="4:4" s="86" customFormat="1">
      <c r="D145" s="227"/>
    </row>
    <row r="146" spans="4:4" s="86" customFormat="1">
      <c r="D146" s="227"/>
    </row>
    <row r="147" spans="4:4" s="86" customFormat="1">
      <c r="D147" s="227"/>
    </row>
    <row r="148" spans="4:4" s="86" customFormat="1">
      <c r="D148" s="227"/>
    </row>
    <row r="149" spans="4:4" s="86" customFormat="1">
      <c r="D149" s="227"/>
    </row>
    <row r="150" spans="4:4" s="86" customFormat="1">
      <c r="D150" s="227"/>
    </row>
    <row r="151" spans="4:4" s="86" customFormat="1">
      <c r="D151" s="227"/>
    </row>
    <row r="152" spans="4:4" s="86" customFormat="1">
      <c r="D152" s="227"/>
    </row>
    <row r="153" spans="4:4" s="86" customFormat="1">
      <c r="D153" s="227"/>
    </row>
    <row r="154" spans="4:4" s="86" customFormat="1">
      <c r="D154" s="227"/>
    </row>
    <row r="155" spans="4:4" s="86" customFormat="1">
      <c r="D155" s="227"/>
    </row>
    <row r="156" spans="4:4" s="86" customFormat="1">
      <c r="D156" s="227"/>
    </row>
    <row r="157" spans="4:4" s="86" customFormat="1">
      <c r="D157" s="227"/>
    </row>
    <row r="158" spans="4:4" s="86" customFormat="1">
      <c r="D158" s="227"/>
    </row>
    <row r="159" spans="4:4" s="86" customFormat="1">
      <c r="D159" s="227"/>
    </row>
    <row r="160" spans="4:4" s="86" customFormat="1">
      <c r="D160" s="227"/>
    </row>
    <row r="161" spans="4:4" s="86" customFormat="1">
      <c r="D161" s="227"/>
    </row>
    <row r="162" spans="4:4" s="86" customFormat="1">
      <c r="D162" s="227"/>
    </row>
    <row r="163" spans="4:4" s="86" customFormat="1">
      <c r="D163" s="227"/>
    </row>
    <row r="164" spans="4:4" s="86" customFormat="1">
      <c r="D164" s="227"/>
    </row>
    <row r="165" spans="4:4" s="86" customFormat="1">
      <c r="D165" s="227"/>
    </row>
    <row r="166" spans="4:4" s="86" customFormat="1">
      <c r="D166" s="227"/>
    </row>
    <row r="167" spans="4:4" s="86" customFormat="1">
      <c r="D167" s="227"/>
    </row>
    <row r="168" spans="4:4" s="86" customFormat="1">
      <c r="D168" s="227"/>
    </row>
    <row r="169" spans="4:4" s="86" customFormat="1">
      <c r="D169" s="227"/>
    </row>
    <row r="170" spans="4:4" s="86" customFormat="1">
      <c r="D170" s="227"/>
    </row>
    <row r="171" spans="4:4" s="86" customFormat="1">
      <c r="D171" s="227"/>
    </row>
    <row r="172" spans="4:4" s="86" customFormat="1">
      <c r="D172" s="227"/>
    </row>
    <row r="173" spans="4:4" s="86" customFormat="1">
      <c r="D173" s="227"/>
    </row>
    <row r="174" spans="4:4" s="86" customFormat="1">
      <c r="D174" s="227"/>
    </row>
    <row r="175" spans="4:4" s="86" customFormat="1">
      <c r="D175" s="227"/>
    </row>
    <row r="176" spans="4:4" s="86" customFormat="1">
      <c r="D176" s="227"/>
    </row>
    <row r="177" spans="4:4" s="86" customFormat="1">
      <c r="D177" s="227"/>
    </row>
    <row r="178" spans="4:4" s="86" customFormat="1">
      <c r="D178" s="227"/>
    </row>
    <row r="179" spans="4:4" s="86" customFormat="1">
      <c r="D179" s="227"/>
    </row>
    <row r="180" spans="4:4" s="86" customFormat="1">
      <c r="D180" s="227"/>
    </row>
    <row r="181" spans="4:4" s="86" customFormat="1">
      <c r="D181" s="227"/>
    </row>
    <row r="182" spans="4:4" s="86" customFormat="1">
      <c r="D182" s="227"/>
    </row>
    <row r="183" spans="4:4" s="86" customFormat="1">
      <c r="D183" s="227"/>
    </row>
    <row r="184" spans="4:4" s="86" customFormat="1">
      <c r="D184" s="227"/>
    </row>
    <row r="185" spans="4:4" s="86" customFormat="1">
      <c r="D185" s="227"/>
    </row>
    <row r="186" spans="4:4" s="86" customFormat="1">
      <c r="D186" s="227"/>
    </row>
    <row r="187" spans="4:4" s="86" customFormat="1">
      <c r="D187" s="227"/>
    </row>
    <row r="188" spans="4:4" s="86" customFormat="1">
      <c r="D188" s="227"/>
    </row>
    <row r="189" spans="4:4" s="86" customFormat="1">
      <c r="D189" s="227"/>
    </row>
    <row r="190" spans="4:4" s="86" customFormat="1">
      <c r="D190" s="227"/>
    </row>
    <row r="191" spans="4:4" s="86" customFormat="1">
      <c r="D191" s="227"/>
    </row>
    <row r="192" spans="4:4" s="86" customFormat="1">
      <c r="D192" s="227"/>
    </row>
    <row r="193" spans="4:4" s="86" customFormat="1">
      <c r="D193" s="227"/>
    </row>
    <row r="194" spans="4:4" s="86" customFormat="1">
      <c r="D194" s="227"/>
    </row>
    <row r="195" spans="4:4" s="86" customFormat="1">
      <c r="D195" s="227"/>
    </row>
    <row r="196" spans="4:4" s="86" customFormat="1">
      <c r="D196" s="227"/>
    </row>
    <row r="197" spans="4:4" s="86" customFormat="1">
      <c r="D197" s="227"/>
    </row>
    <row r="198" spans="4:4" s="86" customFormat="1">
      <c r="D198" s="227"/>
    </row>
    <row r="199" spans="4:4" s="86" customFormat="1">
      <c r="D199" s="227"/>
    </row>
    <row r="200" spans="4:4" s="86" customFormat="1">
      <c r="D200" s="227"/>
    </row>
    <row r="201" spans="4:4" s="86" customFormat="1">
      <c r="D201" s="227"/>
    </row>
    <row r="202" spans="4:4" s="86" customFormat="1">
      <c r="D202" s="227"/>
    </row>
    <row r="203" spans="4:4" s="86" customFormat="1">
      <c r="D203" s="227"/>
    </row>
    <row r="204" spans="4:4" s="86" customFormat="1">
      <c r="D204" s="227"/>
    </row>
    <row r="205" spans="4:4" s="86" customFormat="1">
      <c r="D205" s="227"/>
    </row>
    <row r="206" spans="4:4" s="86" customFormat="1">
      <c r="D206" s="227"/>
    </row>
    <row r="207" spans="4:4" s="86" customFormat="1">
      <c r="D207" s="227"/>
    </row>
    <row r="208" spans="4:4" s="86" customFormat="1">
      <c r="D208" s="227"/>
    </row>
    <row r="209" spans="4:4" s="86" customFormat="1">
      <c r="D209" s="227"/>
    </row>
    <row r="210" spans="4:4" s="86" customFormat="1">
      <c r="D210" s="227"/>
    </row>
    <row r="211" spans="4:4" s="86" customFormat="1">
      <c r="D211" s="227"/>
    </row>
    <row r="212" spans="4:4" s="86" customFormat="1">
      <c r="D212" s="227"/>
    </row>
    <row r="213" spans="4:4" s="86" customFormat="1">
      <c r="D213" s="227"/>
    </row>
    <row r="214" spans="4:4" s="86" customFormat="1">
      <c r="D214" s="227"/>
    </row>
    <row r="215" spans="4:4" s="86" customFormat="1">
      <c r="D215" s="227"/>
    </row>
    <row r="216" spans="4:4" s="86" customFormat="1">
      <c r="D216" s="227"/>
    </row>
    <row r="217" spans="4:4" s="86" customFormat="1">
      <c r="D217" s="227"/>
    </row>
    <row r="218" spans="4:4" s="86" customFormat="1">
      <c r="D218" s="227"/>
    </row>
    <row r="219" spans="4:4" s="86" customFormat="1">
      <c r="D219" s="227"/>
    </row>
    <row r="220" spans="4:4" s="86" customFormat="1">
      <c r="D220" s="227"/>
    </row>
    <row r="221" spans="4:4" s="86" customFormat="1">
      <c r="D221" s="227"/>
    </row>
    <row r="222" spans="4:4" s="86" customFormat="1">
      <c r="D222" s="227"/>
    </row>
    <row r="223" spans="4:4" s="86" customFormat="1">
      <c r="D223" s="227"/>
    </row>
    <row r="224" spans="4:4" s="86" customFormat="1">
      <c r="D224" s="227"/>
    </row>
    <row r="225" spans="4:4" s="86" customFormat="1">
      <c r="D225" s="227"/>
    </row>
    <row r="226" spans="4:4" s="86" customFormat="1">
      <c r="D226" s="227"/>
    </row>
    <row r="227" spans="4:4" s="86" customFormat="1">
      <c r="D227" s="227"/>
    </row>
    <row r="228" spans="4:4" s="86" customFormat="1">
      <c r="D228" s="227"/>
    </row>
    <row r="229" spans="4:4" s="86" customFormat="1">
      <c r="D229" s="227"/>
    </row>
    <row r="230" spans="4:4" s="86" customFormat="1">
      <c r="D230" s="227"/>
    </row>
    <row r="231" spans="4:4" s="86" customFormat="1">
      <c r="D231" s="227"/>
    </row>
    <row r="232" spans="4:4" s="86" customFormat="1">
      <c r="D232" s="227"/>
    </row>
    <row r="233" spans="4:4" s="86" customFormat="1">
      <c r="D233" s="227"/>
    </row>
    <row r="234" spans="4:4" s="86" customFormat="1">
      <c r="D234" s="227"/>
    </row>
    <row r="235" spans="4:4" s="86" customFormat="1">
      <c r="D235" s="227"/>
    </row>
    <row r="236" spans="4:4" s="86" customFormat="1">
      <c r="D236" s="227"/>
    </row>
    <row r="237" spans="4:4" s="86" customFormat="1">
      <c r="D237" s="227"/>
    </row>
    <row r="238" spans="4:4" s="86" customFormat="1">
      <c r="D238" s="227"/>
    </row>
    <row r="239" spans="4:4" s="86" customFormat="1">
      <c r="D239" s="227"/>
    </row>
    <row r="240" spans="4:4" s="86" customFormat="1">
      <c r="D240" s="227"/>
    </row>
    <row r="241" spans="4:18" s="86" customFormat="1">
      <c r="D241" s="227"/>
    </row>
    <row r="242" spans="4:18" s="86" customFormat="1">
      <c r="D242" s="227"/>
    </row>
    <row r="243" spans="4:18" s="86" customFormat="1">
      <c r="D243" s="227"/>
    </row>
    <row r="244" spans="4:18" s="86" customFormat="1">
      <c r="D244" s="227"/>
    </row>
    <row r="245" spans="4:18" s="86" customFormat="1">
      <c r="D245" s="227"/>
    </row>
    <row r="246" spans="4:18" s="86" customFormat="1">
      <c r="D246" s="227"/>
    </row>
    <row r="247" spans="4:18" s="86" customFormat="1">
      <c r="D247" s="227"/>
    </row>
    <row r="248" spans="4:18" s="86" customFormat="1">
      <c r="D248" s="227"/>
    </row>
    <row r="249" spans="4:18">
      <c r="D249" s="227"/>
      <c r="E249" s="86"/>
      <c r="F249" s="86"/>
      <c r="G249" s="86"/>
      <c r="H249" s="86"/>
      <c r="I249" s="86"/>
      <c r="K249" s="86"/>
      <c r="L249" s="86"/>
      <c r="N249" s="86"/>
      <c r="O249" s="86"/>
      <c r="Q249" s="86"/>
      <c r="R249" s="86"/>
    </row>
  </sheetData>
  <mergeCells count="17">
    <mergeCell ref="A23:E23"/>
    <mergeCell ref="A18:E18"/>
    <mergeCell ref="A19:E19"/>
    <mergeCell ref="A20:E20"/>
    <mergeCell ref="A12:E12"/>
    <mergeCell ref="A22:E22"/>
    <mergeCell ref="A21:E21"/>
    <mergeCell ref="A15:S15"/>
    <mergeCell ref="A11:E11"/>
    <mergeCell ref="A1:S1"/>
    <mergeCell ref="A2:S2"/>
    <mergeCell ref="A3:S3"/>
    <mergeCell ref="A9:E9"/>
    <mergeCell ref="A10:E10"/>
    <mergeCell ref="A6:E6"/>
    <mergeCell ref="A7:E7"/>
    <mergeCell ref="A8:E8"/>
  </mergeCells>
  <phoneticPr fontId="0" type="noConversion"/>
  <printOptions horizontalCentered="1"/>
  <pageMargins left="0.19685039370078741" right="0.19685039370078741" top="0.43307086614173229" bottom="0.43307086614173229" header="0.51181102362204722" footer="0.51181102362204722"/>
  <pageSetup paperSize="8" scale="80" orientation="landscape" r:id="rId1"/>
  <headerFooter alignWithMargins="0"/>
  <ignoredErrors>
    <ignoredError sqref="J12 N18:N19 M22:N22 J22 J11 M11 N6:N7 N9:N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1"/>
  <sheetViews>
    <sheetView zoomScale="85" zoomScaleNormal="100" zoomScaleSheetLayoutView="85" workbookViewId="0">
      <selection activeCell="G18" sqref="G18"/>
    </sheetView>
  </sheetViews>
  <sheetFormatPr defaultColWidth="11.42578125" defaultRowHeight="12.75"/>
  <cols>
    <col min="1" max="1" width="4" style="97" bestFit="1" customWidth="1"/>
    <col min="2" max="2" width="4.28515625" style="97" customWidth="1"/>
    <col min="3" max="3" width="5.85546875" style="97" bestFit="1" customWidth="1"/>
    <col min="4" max="4" width="6.85546875" style="115" customWidth="1"/>
    <col min="5" max="5" width="47.5703125" style="114" bestFit="1" customWidth="1"/>
    <col min="6" max="9" width="14.5703125" style="114" customWidth="1"/>
    <col min="10" max="10" width="8.5703125" style="114" customWidth="1"/>
    <col min="11" max="11" width="14.5703125" style="114" hidden="1" customWidth="1"/>
    <col min="12" max="12" width="14.5703125" style="114" customWidth="1"/>
    <col min="13" max="13" width="7.85546875" style="114" customWidth="1"/>
    <col min="14" max="14" width="16.7109375" style="114" hidden="1" customWidth="1"/>
    <col min="15" max="15" width="17.42578125" style="114" customWidth="1"/>
    <col min="16" max="16" width="7.85546875" style="114" customWidth="1"/>
    <col min="17" max="17" width="14.5703125" style="114" hidden="1" customWidth="1"/>
    <col min="18" max="18" width="14.5703125" style="114" customWidth="1"/>
    <col min="19" max="19" width="7.85546875" style="114" customWidth="1"/>
    <col min="20" max="16384" width="11.42578125" style="114"/>
  </cols>
  <sheetData>
    <row r="1" spans="1:20" s="86" customFormat="1" ht="28.5" customHeight="1">
      <c r="A1" s="402" t="s">
        <v>7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86">
        <v>7.5345000000000004</v>
      </c>
    </row>
    <row r="2" spans="1:20" s="86" customFormat="1" ht="27.75" customHeight="1">
      <c r="A2" s="403" t="s">
        <v>116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</row>
    <row r="3" spans="1:20" s="97" customFormat="1" ht="40.5" customHeight="1">
      <c r="A3" s="190" t="s">
        <v>4</v>
      </c>
      <c r="B3" s="140" t="s">
        <v>3</v>
      </c>
      <c r="C3" s="140" t="s">
        <v>2</v>
      </c>
      <c r="D3" s="191" t="s">
        <v>5</v>
      </c>
      <c r="E3" s="37" t="s">
        <v>48</v>
      </c>
      <c r="F3" s="332" t="s">
        <v>272</v>
      </c>
      <c r="G3" s="332" t="s">
        <v>273</v>
      </c>
      <c r="H3" s="332" t="s">
        <v>278</v>
      </c>
      <c r="I3" s="332" t="s">
        <v>279</v>
      </c>
      <c r="J3" s="332" t="s">
        <v>280</v>
      </c>
      <c r="K3" s="333" t="s">
        <v>281</v>
      </c>
      <c r="L3" s="344" t="s">
        <v>282</v>
      </c>
      <c r="M3" s="38" t="s">
        <v>283</v>
      </c>
      <c r="N3" s="333" t="s">
        <v>284</v>
      </c>
      <c r="O3" s="344" t="s">
        <v>285</v>
      </c>
      <c r="P3" s="38" t="s">
        <v>286</v>
      </c>
      <c r="Q3" s="333" t="s">
        <v>287</v>
      </c>
      <c r="R3" s="344" t="s">
        <v>288</v>
      </c>
      <c r="S3" s="38" t="s">
        <v>289</v>
      </c>
    </row>
    <row r="4" spans="1:20" s="86" customFormat="1" ht="22.5" customHeight="1">
      <c r="A4" s="39">
        <v>6</v>
      </c>
      <c r="B4" s="40"/>
      <c r="C4" s="40"/>
      <c r="D4" s="41"/>
      <c r="E4" s="42" t="s">
        <v>42</v>
      </c>
      <c r="F4" s="192">
        <f>F5+F21+F33+F42</f>
        <v>5117293561</v>
      </c>
      <c r="G4" s="192">
        <f>F4/$T$1</f>
        <v>679181572.89800251</v>
      </c>
      <c r="H4" s="192">
        <f>H5+H21+H33+H42</f>
        <v>5744647146</v>
      </c>
      <c r="I4" s="192">
        <f>H4/$T$1</f>
        <v>762445702.56818628</v>
      </c>
      <c r="J4" s="193">
        <f>H4/F4*100</f>
        <v>112.25948008496518</v>
      </c>
      <c r="K4" s="192">
        <f>K5+K21+K33+K42</f>
        <v>6922387156</v>
      </c>
      <c r="L4" s="370">
        <f>K4/$T$1+1</f>
        <v>918758665.27765608</v>
      </c>
      <c r="M4" s="193">
        <f>K4/H4*100</f>
        <v>120.50152046013933</v>
      </c>
      <c r="N4" s="192">
        <f>N5+N21+N33+N42</f>
        <v>3911568674</v>
      </c>
      <c r="O4" s="370">
        <f>N4/$T$1</f>
        <v>519154379.71995485</v>
      </c>
      <c r="P4" s="193">
        <f t="shared" ref="P4:P10" si="0">N4/K4*100</f>
        <v>56.506066272378831</v>
      </c>
      <c r="Q4" s="192">
        <f>Q5+Q21+Q33+Q42</f>
        <v>3295629105</v>
      </c>
      <c r="R4" s="370">
        <f>Q4/$T$1+1</f>
        <v>437405151.30858052</v>
      </c>
      <c r="S4" s="193">
        <f>Q4/N4*100</f>
        <v>84.253387315065709</v>
      </c>
    </row>
    <row r="5" spans="1:20" s="86" customFormat="1" ht="25.5">
      <c r="A5" s="43"/>
      <c r="B5" s="44">
        <v>63</v>
      </c>
      <c r="C5" s="40"/>
      <c r="D5" s="41"/>
      <c r="E5" s="45" t="s">
        <v>156</v>
      </c>
      <c r="F5" s="192">
        <f>F6+F8+F14+F16</f>
        <v>2785602988</v>
      </c>
      <c r="G5" s="192">
        <f t="shared" ref="G5:G55" si="1">F5/$T$1</f>
        <v>369713051.69553387</v>
      </c>
      <c r="H5" s="192">
        <f>H6+H8+H14+H16</f>
        <v>3363744910</v>
      </c>
      <c r="I5" s="192">
        <f t="shared" ref="I5:I55" si="2">H5/$T$1</f>
        <v>446445671.24560356</v>
      </c>
      <c r="J5" s="193">
        <f>H5/F5*100</f>
        <v>120.7546417953512</v>
      </c>
      <c r="K5" s="192">
        <f>K6+K8+K14+K16</f>
        <v>4475046443</v>
      </c>
      <c r="L5" s="370">
        <f t="shared" ref="L5:L55" si="3">K5/$T$1</f>
        <v>593940731.70084274</v>
      </c>
      <c r="M5" s="193">
        <f>K5/H5*100</f>
        <v>133.03762808220793</v>
      </c>
      <c r="N5" s="192">
        <f>N6+N8+N14+N16</f>
        <v>1711741185</v>
      </c>
      <c r="O5" s="370">
        <f t="shared" ref="O5:O55" si="4">N5/$T$1</f>
        <v>227187097.35217997</v>
      </c>
      <c r="P5" s="193">
        <f t="shared" si="0"/>
        <v>38.250802685580084</v>
      </c>
      <c r="Q5" s="192">
        <f>Q6+Q8+Q14+Q16</f>
        <v>1127635571</v>
      </c>
      <c r="R5" s="370">
        <f t="shared" ref="R5:R55" si="5">Q5/$T$1</f>
        <v>149662959.85135046</v>
      </c>
      <c r="S5" s="193">
        <f>Q5/N5*100</f>
        <v>65.876522740790406</v>
      </c>
    </row>
    <row r="6" spans="1:20" s="86" customFormat="1" ht="25.5">
      <c r="A6" s="43"/>
      <c r="B6" s="46"/>
      <c r="C6" s="45">
        <v>632</v>
      </c>
      <c r="D6" s="41"/>
      <c r="E6" s="47" t="s">
        <v>157</v>
      </c>
      <c r="F6" s="192">
        <f>F7</f>
        <v>5533174</v>
      </c>
      <c r="G6" s="192">
        <f t="shared" si="1"/>
        <v>734378.39272679004</v>
      </c>
      <c r="H6" s="192">
        <f>H7</f>
        <v>9782150</v>
      </c>
      <c r="I6" s="192">
        <f t="shared" si="2"/>
        <v>1298314.4203331342</v>
      </c>
      <c r="J6" s="193">
        <f>H6/F6*100</f>
        <v>176.79093410039158</v>
      </c>
      <c r="K6" s="192">
        <f>K7</f>
        <v>4653000</v>
      </c>
      <c r="L6" s="370">
        <f t="shared" si="3"/>
        <v>617559.22755325504</v>
      </c>
      <c r="M6" s="193">
        <f>K6/H6*100</f>
        <v>47.5662303276887</v>
      </c>
      <c r="N6" s="192">
        <f>N7</f>
        <v>7458807</v>
      </c>
      <c r="O6" s="370">
        <f t="shared" si="4"/>
        <v>989953.81246267166</v>
      </c>
      <c r="P6" s="193">
        <f t="shared" si="0"/>
        <v>160.30103159252096</v>
      </c>
      <c r="Q6" s="192">
        <f>Q7</f>
        <v>394000</v>
      </c>
      <c r="R6" s="370">
        <f t="shared" si="5"/>
        <v>52292.786515362663</v>
      </c>
      <c r="S6" s="193">
        <f>Q6/N6*100</f>
        <v>5.2823460910035616</v>
      </c>
    </row>
    <row r="7" spans="1:20" s="86" customFormat="1">
      <c r="A7" s="43"/>
      <c r="B7" s="46"/>
      <c r="C7" s="45"/>
      <c r="D7" s="41">
        <v>6321</v>
      </c>
      <c r="E7" s="48" t="s">
        <v>213</v>
      </c>
      <c r="F7" s="303">
        <v>5533174</v>
      </c>
      <c r="G7" s="303">
        <f t="shared" si="1"/>
        <v>734378.39272679004</v>
      </c>
      <c r="H7" s="55">
        <v>9782150</v>
      </c>
      <c r="I7" s="55">
        <f t="shared" si="2"/>
        <v>1298314.4203331342</v>
      </c>
      <c r="J7" s="162">
        <f>H7/F7*100</f>
        <v>176.79093410039158</v>
      </c>
      <c r="K7" s="55">
        <v>4653000</v>
      </c>
      <c r="L7" s="371">
        <f t="shared" si="3"/>
        <v>617559.22755325504</v>
      </c>
      <c r="M7" s="162">
        <f>K7/H7*100</f>
        <v>47.5662303276887</v>
      </c>
      <c r="N7" s="55">
        <v>7458807</v>
      </c>
      <c r="O7" s="371">
        <f t="shared" si="4"/>
        <v>989953.81246267166</v>
      </c>
      <c r="P7" s="162">
        <f t="shared" si="0"/>
        <v>160.30103159252096</v>
      </c>
      <c r="Q7" s="55">
        <v>394000</v>
      </c>
      <c r="R7" s="371">
        <f t="shared" si="5"/>
        <v>52292.786515362663</v>
      </c>
      <c r="S7" s="162">
        <f>Q7/N7*100</f>
        <v>5.2823460910035616</v>
      </c>
      <c r="T7" s="87"/>
    </row>
    <row r="8" spans="1:20" s="86" customFormat="1" ht="12" customHeight="1">
      <c r="A8" s="52"/>
      <c r="B8" s="49"/>
      <c r="C8" s="45">
        <v>633</v>
      </c>
      <c r="D8" s="53"/>
      <c r="E8" s="47" t="s">
        <v>187</v>
      </c>
      <c r="F8" s="192">
        <f>F9+F11</f>
        <v>409295612</v>
      </c>
      <c r="G8" s="192">
        <f t="shared" si="1"/>
        <v>54322863.096423119</v>
      </c>
      <c r="H8" s="192">
        <f>H9+H11</f>
        <v>429780710</v>
      </c>
      <c r="I8" s="192">
        <f t="shared" si="2"/>
        <v>57041702.833631955</v>
      </c>
      <c r="J8" s="193">
        <f t="shared" ref="J8:J54" si="6">H8/F8*100</f>
        <v>105.00496399164913</v>
      </c>
      <c r="K8" s="192">
        <f>K9+K11</f>
        <v>1472173163</v>
      </c>
      <c r="L8" s="370">
        <f t="shared" si="3"/>
        <v>195390956.66600305</v>
      </c>
      <c r="M8" s="193">
        <f>K8/H8*100</f>
        <v>342.54053956958654</v>
      </c>
      <c r="N8" s="192">
        <f>N9+N11</f>
        <v>158078786</v>
      </c>
      <c r="O8" s="370">
        <f t="shared" si="4"/>
        <v>20980660.428694669</v>
      </c>
      <c r="P8" s="193">
        <f t="shared" si="0"/>
        <v>10.737784791421307</v>
      </c>
      <c r="Q8" s="192">
        <f>Q9+Q11</f>
        <v>108718425</v>
      </c>
      <c r="R8" s="370">
        <f t="shared" si="5"/>
        <v>14429414.692414891</v>
      </c>
      <c r="S8" s="193">
        <f t="shared" ref="S8:S52" si="7">Q8/N8*100</f>
        <v>68.774835479822073</v>
      </c>
    </row>
    <row r="9" spans="1:20" s="87" customFormat="1">
      <c r="A9" s="52"/>
      <c r="B9" s="49"/>
      <c r="C9" s="49"/>
      <c r="D9" s="53">
        <v>6331</v>
      </c>
      <c r="E9" s="48" t="s">
        <v>188</v>
      </c>
      <c r="F9" s="54">
        <f>F10</f>
        <v>0</v>
      </c>
      <c r="G9" s="54">
        <f t="shared" si="1"/>
        <v>0</v>
      </c>
      <c r="H9" s="55">
        <f>H10</f>
        <v>0</v>
      </c>
      <c r="I9" s="55">
        <f t="shared" si="2"/>
        <v>0</v>
      </c>
      <c r="J9" s="340">
        <v>0</v>
      </c>
      <c r="K9" s="55">
        <f>K10</f>
        <v>10000000</v>
      </c>
      <c r="L9" s="371">
        <f t="shared" si="3"/>
        <v>1327228.0841462605</v>
      </c>
      <c r="M9" s="340">
        <v>0</v>
      </c>
      <c r="N9" s="55">
        <f>N10</f>
        <v>15000000</v>
      </c>
      <c r="O9" s="371">
        <f t="shared" si="4"/>
        <v>1990842.1262193907</v>
      </c>
      <c r="P9" s="162">
        <f t="shared" si="0"/>
        <v>150</v>
      </c>
      <c r="Q9" s="55">
        <f>Q10</f>
        <v>15000000</v>
      </c>
      <c r="R9" s="371">
        <f t="shared" si="5"/>
        <v>1990842.1262193907</v>
      </c>
      <c r="S9" s="162">
        <f t="shared" si="7"/>
        <v>100</v>
      </c>
    </row>
    <row r="10" spans="1:20" s="87" customFormat="1">
      <c r="A10" s="52"/>
      <c r="B10" s="49"/>
      <c r="C10" s="49"/>
      <c r="D10" s="53">
        <v>63311</v>
      </c>
      <c r="E10" s="48" t="s">
        <v>294</v>
      </c>
      <c r="F10" s="51">
        <v>0</v>
      </c>
      <c r="G10" s="51">
        <f t="shared" si="1"/>
        <v>0</v>
      </c>
      <c r="H10" s="51">
        <v>0</v>
      </c>
      <c r="I10" s="51">
        <f t="shared" si="2"/>
        <v>0</v>
      </c>
      <c r="J10" s="340">
        <v>0</v>
      </c>
      <c r="K10" s="51">
        <v>10000000</v>
      </c>
      <c r="L10" s="372">
        <f t="shared" si="3"/>
        <v>1327228.0841462605</v>
      </c>
      <c r="M10" s="340">
        <v>0</v>
      </c>
      <c r="N10" s="51">
        <v>15000000</v>
      </c>
      <c r="O10" s="372">
        <f t="shared" si="4"/>
        <v>1990842.1262193907</v>
      </c>
      <c r="P10" s="162">
        <f t="shared" si="0"/>
        <v>150</v>
      </c>
      <c r="Q10" s="51">
        <v>15000000</v>
      </c>
      <c r="R10" s="372">
        <f t="shared" si="5"/>
        <v>1990842.1262193907</v>
      </c>
      <c r="S10" s="162">
        <f t="shared" si="7"/>
        <v>100</v>
      </c>
    </row>
    <row r="11" spans="1:20" s="87" customFormat="1">
      <c r="A11" s="52"/>
      <c r="B11" s="49"/>
      <c r="C11" s="49"/>
      <c r="D11" s="53">
        <v>6332</v>
      </c>
      <c r="E11" s="50" t="s">
        <v>189</v>
      </c>
      <c r="F11" s="55">
        <f>F13+F12</f>
        <v>409295612</v>
      </c>
      <c r="G11" s="55">
        <f t="shared" si="1"/>
        <v>54322863.096423119</v>
      </c>
      <c r="H11" s="55">
        <f>H13+H12</f>
        <v>429780710</v>
      </c>
      <c r="I11" s="55">
        <f t="shared" si="2"/>
        <v>57041702.833631955</v>
      </c>
      <c r="J11" s="162">
        <f t="shared" si="6"/>
        <v>105.00496399164913</v>
      </c>
      <c r="K11" s="55">
        <f>K12+K13</f>
        <v>1462173163</v>
      </c>
      <c r="L11" s="371">
        <f t="shared" si="3"/>
        <v>194063728.58185679</v>
      </c>
      <c r="M11" s="162">
        <f t="shared" ref="M11:M52" si="8">K11/H11*100</f>
        <v>340.21377157667223</v>
      </c>
      <c r="N11" s="55">
        <f>N12+N13</f>
        <v>143078786</v>
      </c>
      <c r="O11" s="371">
        <f t="shared" si="4"/>
        <v>18989818.302475281</v>
      </c>
      <c r="P11" s="162">
        <f t="shared" ref="P11:P52" si="9">N11/K11*100</f>
        <v>9.7853516683646049</v>
      </c>
      <c r="Q11" s="55">
        <f>Q12+Q13</f>
        <v>93718425</v>
      </c>
      <c r="R11" s="371">
        <f t="shared" si="5"/>
        <v>12438572.566195499</v>
      </c>
      <c r="S11" s="162">
        <f t="shared" si="7"/>
        <v>65.501272145264082</v>
      </c>
    </row>
    <row r="12" spans="1:20" s="87" customFormat="1">
      <c r="A12" s="52"/>
      <c r="B12" s="49"/>
      <c r="C12" s="49"/>
      <c r="D12" s="53">
        <v>63321</v>
      </c>
      <c r="E12" s="148" t="s">
        <v>290</v>
      </c>
      <c r="F12" s="303">
        <v>380013927</v>
      </c>
      <c r="G12" s="303">
        <f t="shared" si="1"/>
        <v>50436515.628110684</v>
      </c>
      <c r="H12" s="51">
        <v>397732710</v>
      </c>
      <c r="I12" s="51">
        <f t="shared" si="2"/>
        <v>52788202.269560024</v>
      </c>
      <c r="J12" s="162">
        <f>H12/F12*100</f>
        <v>104.66266674484275</v>
      </c>
      <c r="K12" s="51">
        <v>1431973163</v>
      </c>
      <c r="L12" s="372">
        <f t="shared" si="3"/>
        <v>190055499.76773506</v>
      </c>
      <c r="M12" s="162">
        <f t="shared" si="8"/>
        <v>360.03404472315088</v>
      </c>
      <c r="N12" s="51">
        <v>133078786</v>
      </c>
      <c r="O12" s="372">
        <f t="shared" si="4"/>
        <v>17662590.21832902</v>
      </c>
      <c r="P12" s="162">
        <f t="shared" si="9"/>
        <v>9.2933854794595767</v>
      </c>
      <c r="Q12" s="51">
        <v>88718425</v>
      </c>
      <c r="R12" s="372">
        <f t="shared" si="5"/>
        <v>11774958.52412237</v>
      </c>
      <c r="S12" s="162">
        <f t="shared" si="7"/>
        <v>66.666091318266169</v>
      </c>
    </row>
    <row r="13" spans="1:20" s="86" customFormat="1">
      <c r="A13" s="52"/>
      <c r="B13" s="49"/>
      <c r="C13" s="49"/>
      <c r="D13" s="53"/>
      <c r="E13" s="48" t="s">
        <v>124</v>
      </c>
      <c r="F13" s="303">
        <v>29281685</v>
      </c>
      <c r="G13" s="303">
        <f t="shared" si="1"/>
        <v>3886347.4683124293</v>
      </c>
      <c r="H13" s="51">
        <v>32048000</v>
      </c>
      <c r="I13" s="51">
        <f t="shared" si="2"/>
        <v>4253500.5640719356</v>
      </c>
      <c r="J13" s="162">
        <f t="shared" si="6"/>
        <v>109.44725346236052</v>
      </c>
      <c r="K13" s="51">
        <v>30200000</v>
      </c>
      <c r="L13" s="372">
        <f t="shared" si="3"/>
        <v>4008228.8141217064</v>
      </c>
      <c r="M13" s="162">
        <f t="shared" si="8"/>
        <v>94.233649525711442</v>
      </c>
      <c r="N13" s="51">
        <v>10000000</v>
      </c>
      <c r="O13" s="372">
        <f t="shared" si="4"/>
        <v>1327228.0841462605</v>
      </c>
      <c r="P13" s="162">
        <f t="shared" si="9"/>
        <v>33.112582781456958</v>
      </c>
      <c r="Q13" s="51">
        <v>5000000</v>
      </c>
      <c r="R13" s="372">
        <f t="shared" si="5"/>
        <v>663614.04207313026</v>
      </c>
      <c r="S13" s="162">
        <f t="shared" si="7"/>
        <v>50</v>
      </c>
    </row>
    <row r="14" spans="1:20" s="86" customFormat="1">
      <c r="A14" s="52"/>
      <c r="B14" s="49"/>
      <c r="C14" s="6">
        <v>634</v>
      </c>
      <c r="D14" s="82"/>
      <c r="E14" s="29" t="s">
        <v>219</v>
      </c>
      <c r="F14" s="83">
        <f>+F15</f>
        <v>0</v>
      </c>
      <c r="G14" s="83">
        <f t="shared" si="1"/>
        <v>0</v>
      </c>
      <c r="H14" s="83">
        <f>+H15</f>
        <v>117451</v>
      </c>
      <c r="I14" s="83">
        <f t="shared" si="2"/>
        <v>15588.426571106244</v>
      </c>
      <c r="J14" s="341">
        <v>0</v>
      </c>
      <c r="K14" s="83">
        <f>+K15</f>
        <v>0</v>
      </c>
      <c r="L14" s="373">
        <f t="shared" si="3"/>
        <v>0</v>
      </c>
      <c r="M14" s="341">
        <f t="shared" si="8"/>
        <v>0</v>
      </c>
      <c r="N14" s="83">
        <f>+N15</f>
        <v>0</v>
      </c>
      <c r="O14" s="373">
        <f t="shared" si="4"/>
        <v>0</v>
      </c>
      <c r="P14" s="341">
        <v>0</v>
      </c>
      <c r="Q14" s="83">
        <f>+Q15</f>
        <v>0</v>
      </c>
      <c r="R14" s="373">
        <f t="shared" si="5"/>
        <v>0</v>
      </c>
      <c r="S14" s="341">
        <v>0</v>
      </c>
    </row>
    <row r="15" spans="1:20" s="86" customFormat="1">
      <c r="A15" s="52"/>
      <c r="B15" s="49"/>
      <c r="C15" s="49"/>
      <c r="D15" s="53">
        <v>6342</v>
      </c>
      <c r="E15" s="48" t="s">
        <v>277</v>
      </c>
      <c r="F15" s="317">
        <v>0</v>
      </c>
      <c r="G15" s="317">
        <f t="shared" si="1"/>
        <v>0</v>
      </c>
      <c r="H15" s="317">
        <v>117451</v>
      </c>
      <c r="I15" s="317">
        <f t="shared" si="2"/>
        <v>15588.426571106244</v>
      </c>
      <c r="J15" s="340">
        <v>0</v>
      </c>
      <c r="K15" s="317">
        <v>0</v>
      </c>
      <c r="L15" s="374">
        <f t="shared" si="3"/>
        <v>0</v>
      </c>
      <c r="M15" s="340">
        <f t="shared" si="8"/>
        <v>0</v>
      </c>
      <c r="N15" s="317">
        <v>0</v>
      </c>
      <c r="O15" s="374">
        <f t="shared" si="4"/>
        <v>0</v>
      </c>
      <c r="P15" s="340">
        <v>0</v>
      </c>
      <c r="Q15" s="317">
        <v>0</v>
      </c>
      <c r="R15" s="374">
        <f t="shared" si="5"/>
        <v>0</v>
      </c>
      <c r="S15" s="340">
        <v>0</v>
      </c>
    </row>
    <row r="16" spans="1:20" s="86" customFormat="1">
      <c r="A16" s="52"/>
      <c r="B16" s="49"/>
      <c r="C16" s="6">
        <v>638</v>
      </c>
      <c r="D16" s="48"/>
      <c r="E16" s="29" t="s">
        <v>228</v>
      </c>
      <c r="F16" s="192">
        <f>F17+F19</f>
        <v>2370774202</v>
      </c>
      <c r="G16" s="192">
        <f t="shared" si="1"/>
        <v>314655810.20638394</v>
      </c>
      <c r="H16" s="192">
        <f>H17+H19</f>
        <v>2924064599</v>
      </c>
      <c r="I16" s="192">
        <f t="shared" si="2"/>
        <v>388090065.56506735</v>
      </c>
      <c r="J16" s="300">
        <f t="shared" si="6"/>
        <v>123.3379626171586</v>
      </c>
      <c r="K16" s="192">
        <f>K17+K19</f>
        <v>2998220280</v>
      </c>
      <c r="L16" s="375">
        <f t="shared" si="3"/>
        <v>397932215.80728644</v>
      </c>
      <c r="M16" s="300">
        <f t="shared" si="8"/>
        <v>102.53604797326845</v>
      </c>
      <c r="N16" s="192">
        <f>N17+N19</f>
        <v>1546203592</v>
      </c>
      <c r="O16" s="375">
        <f t="shared" si="4"/>
        <v>205216483.11102262</v>
      </c>
      <c r="P16" s="300">
        <f t="shared" si="9"/>
        <v>51.570713543435843</v>
      </c>
      <c r="Q16" s="192">
        <f>Q17+Q19</f>
        <v>1018523146</v>
      </c>
      <c r="R16" s="373">
        <f t="shared" si="5"/>
        <v>135181252.37242019</v>
      </c>
      <c r="S16" s="300">
        <f t="shared" si="7"/>
        <v>65.872511955721805</v>
      </c>
      <c r="T16" s="334"/>
    </row>
    <row r="17" spans="1:19" s="86" customFormat="1">
      <c r="A17" s="52"/>
      <c r="B17" s="49"/>
      <c r="C17" s="48"/>
      <c r="D17" s="53">
        <v>6381</v>
      </c>
      <c r="E17" s="48" t="s">
        <v>236</v>
      </c>
      <c r="F17" s="317">
        <v>53882904</v>
      </c>
      <c r="G17" s="317">
        <f t="shared" si="1"/>
        <v>7151490.344415687</v>
      </c>
      <c r="H17" s="317">
        <f>H18</f>
        <v>83134569</v>
      </c>
      <c r="I17" s="317">
        <f t="shared" si="2"/>
        <v>11033853.474019509</v>
      </c>
      <c r="J17" s="162">
        <f t="shared" si="6"/>
        <v>154.28746936133956</v>
      </c>
      <c r="K17" s="317">
        <f>K18</f>
        <v>181731281</v>
      </c>
      <c r="L17" s="374">
        <f t="shared" si="3"/>
        <v>24119885.991107572</v>
      </c>
      <c r="M17" s="162">
        <f t="shared" si="8"/>
        <v>218.59893325482932</v>
      </c>
      <c r="N17" s="317">
        <f>N18</f>
        <v>49238063</v>
      </c>
      <c r="O17" s="372">
        <f t="shared" si="4"/>
        <v>6535014.0022562873</v>
      </c>
      <c r="P17" s="162">
        <f t="shared" si="9"/>
        <v>27.093884293920762</v>
      </c>
      <c r="Q17" s="317">
        <f>Q18</f>
        <v>45000000</v>
      </c>
      <c r="R17" s="372">
        <f>Q17/$T$1</f>
        <v>5972526.3786581717</v>
      </c>
      <c r="S17" s="162">
        <f t="shared" si="7"/>
        <v>91.392709741648446</v>
      </c>
    </row>
    <row r="18" spans="1:19" s="86" customFormat="1" ht="25.5">
      <c r="A18" s="52"/>
      <c r="B18" s="49"/>
      <c r="C18" s="48"/>
      <c r="D18" s="53">
        <v>63811</v>
      </c>
      <c r="E18" s="48" t="s">
        <v>291</v>
      </c>
      <c r="F18" s="317">
        <v>0</v>
      </c>
      <c r="G18" s="317">
        <v>0</v>
      </c>
      <c r="H18" s="317">
        <v>83134569</v>
      </c>
      <c r="I18" s="317">
        <f t="shared" si="2"/>
        <v>11033853.474019509</v>
      </c>
      <c r="J18" s="340">
        <v>0</v>
      </c>
      <c r="K18" s="317">
        <f>102431281+79300000</f>
        <v>181731281</v>
      </c>
      <c r="L18" s="374">
        <f t="shared" si="3"/>
        <v>24119885.991107572</v>
      </c>
      <c r="M18" s="340">
        <v>0</v>
      </c>
      <c r="N18" s="317">
        <v>49238063</v>
      </c>
      <c r="O18" s="374">
        <f t="shared" si="4"/>
        <v>6535014.0022562873</v>
      </c>
      <c r="P18" s="340">
        <v>0</v>
      </c>
      <c r="Q18" s="317">
        <v>45000000</v>
      </c>
      <c r="R18" s="374">
        <f>Q18/$T$1</f>
        <v>5972526.3786581717</v>
      </c>
      <c r="S18" s="340">
        <v>0</v>
      </c>
    </row>
    <row r="19" spans="1:19" s="86" customFormat="1">
      <c r="A19" s="52"/>
      <c r="B19" s="49"/>
      <c r="C19" s="48"/>
      <c r="D19" s="53">
        <v>6382</v>
      </c>
      <c r="E19" s="48" t="s">
        <v>237</v>
      </c>
      <c r="F19" s="317">
        <v>2316891298</v>
      </c>
      <c r="G19" s="317">
        <f t="shared" si="1"/>
        <v>307504319.86196828</v>
      </c>
      <c r="H19" s="317">
        <f>H20</f>
        <v>2840930030</v>
      </c>
      <c r="I19" s="317">
        <f t="shared" si="2"/>
        <v>377056212.09104782</v>
      </c>
      <c r="J19" s="162">
        <f t="shared" si="6"/>
        <v>122.61818379016589</v>
      </c>
      <c r="K19" s="317">
        <f>K20</f>
        <v>2816488999</v>
      </c>
      <c r="L19" s="374">
        <f>K19/$T$1</f>
        <v>373812329.81617892</v>
      </c>
      <c r="M19" s="162">
        <f t="shared" si="8"/>
        <v>99.139682049825069</v>
      </c>
      <c r="N19" s="317">
        <f>N20</f>
        <v>1496965529</v>
      </c>
      <c r="O19" s="374">
        <f>N19/$T$1</f>
        <v>198681469.10876632</v>
      </c>
      <c r="P19" s="162">
        <f t="shared" si="9"/>
        <v>53.150057732570609</v>
      </c>
      <c r="Q19" s="317">
        <f>Q20</f>
        <v>973523146</v>
      </c>
      <c r="R19" s="374">
        <f>Q19/$T$1</f>
        <v>129208725.99376202</v>
      </c>
      <c r="S19" s="162">
        <f t="shared" si="7"/>
        <v>65.033103778303499</v>
      </c>
    </row>
    <row r="20" spans="1:19" s="86" customFormat="1" ht="25.5">
      <c r="A20" s="52"/>
      <c r="B20" s="49"/>
      <c r="C20" s="48"/>
      <c r="D20" s="53">
        <v>63821</v>
      </c>
      <c r="E20" s="48" t="s">
        <v>292</v>
      </c>
      <c r="F20" s="317">
        <v>0</v>
      </c>
      <c r="G20" s="317">
        <v>0</v>
      </c>
      <c r="H20" s="317">
        <v>2840930030</v>
      </c>
      <c r="I20" s="317">
        <f>H20/$T$1</f>
        <v>377056212.09104782</v>
      </c>
      <c r="J20" s="340">
        <v>0</v>
      </c>
      <c r="K20" s="317">
        <v>2816488999</v>
      </c>
      <c r="L20" s="374">
        <f>K20/$T$1</f>
        <v>373812329.81617892</v>
      </c>
      <c r="M20" s="340">
        <v>0</v>
      </c>
      <c r="N20" s="317">
        <v>1496965529</v>
      </c>
      <c r="O20" s="374">
        <f>N20/$T$1</f>
        <v>198681469.10876632</v>
      </c>
      <c r="P20" s="340">
        <v>0</v>
      </c>
      <c r="Q20" s="317">
        <v>973523146</v>
      </c>
      <c r="R20" s="374">
        <f>Q20/$T$1</f>
        <v>129208725.99376202</v>
      </c>
      <c r="S20" s="340">
        <v>0</v>
      </c>
    </row>
    <row r="21" spans="1:19" s="86" customFormat="1">
      <c r="A21" s="43"/>
      <c r="B21" s="46">
        <v>64</v>
      </c>
      <c r="C21" s="40"/>
      <c r="D21" s="41"/>
      <c r="E21" s="47" t="s">
        <v>43</v>
      </c>
      <c r="F21" s="192">
        <f>F22+F28+F31</f>
        <v>8629313</v>
      </c>
      <c r="G21" s="192">
        <f t="shared" si="1"/>
        <v>1145306.656048842</v>
      </c>
      <c r="H21" s="192">
        <f>H22+H28+H31</f>
        <v>9600000</v>
      </c>
      <c r="I21" s="192">
        <f t="shared" si="2"/>
        <v>1274138.9607804101</v>
      </c>
      <c r="J21" s="193">
        <f t="shared" si="6"/>
        <v>111.24871701837678</v>
      </c>
      <c r="K21" s="192">
        <f>K22+K28+K31</f>
        <v>9600000</v>
      </c>
      <c r="L21" s="370">
        <f t="shared" si="3"/>
        <v>1274138.9607804101</v>
      </c>
      <c r="M21" s="193">
        <f t="shared" si="8"/>
        <v>100</v>
      </c>
      <c r="N21" s="192">
        <f>N22+N28+N31</f>
        <v>9600000</v>
      </c>
      <c r="O21" s="370">
        <f t="shared" si="4"/>
        <v>1274138.9607804101</v>
      </c>
      <c r="P21" s="193">
        <f t="shared" si="9"/>
        <v>100</v>
      </c>
      <c r="Q21" s="192">
        <f>Q22+Q28+Q31</f>
        <v>9600000</v>
      </c>
      <c r="R21" s="370">
        <f t="shared" si="5"/>
        <v>1274138.9607804101</v>
      </c>
      <c r="S21" s="193">
        <f t="shared" si="7"/>
        <v>100</v>
      </c>
    </row>
    <row r="22" spans="1:19" s="87" customFormat="1">
      <c r="A22" s="43"/>
      <c r="B22" s="40"/>
      <c r="C22" s="46">
        <v>641</v>
      </c>
      <c r="D22" s="41"/>
      <c r="E22" s="47" t="s">
        <v>44</v>
      </c>
      <c r="F22" s="192">
        <f>SUM(F23:F27)</f>
        <v>6363264</v>
      </c>
      <c r="G22" s="192">
        <f t="shared" si="1"/>
        <v>844550.268763687</v>
      </c>
      <c r="H22" s="192">
        <f>SUM(H23:H27)</f>
        <v>7590000</v>
      </c>
      <c r="I22" s="192">
        <f t="shared" si="2"/>
        <v>1007366.1158670117</v>
      </c>
      <c r="J22" s="193">
        <f t="shared" si="6"/>
        <v>119.27840806227748</v>
      </c>
      <c r="K22" s="192">
        <f>SUM(K23:K27)</f>
        <v>7590000</v>
      </c>
      <c r="L22" s="370">
        <f t="shared" si="3"/>
        <v>1007366.1158670117</v>
      </c>
      <c r="M22" s="193">
        <f t="shared" si="8"/>
        <v>100</v>
      </c>
      <c r="N22" s="192">
        <f>SUM(N23:N27)</f>
        <v>7590000</v>
      </c>
      <c r="O22" s="370">
        <f t="shared" si="4"/>
        <v>1007366.1158670117</v>
      </c>
      <c r="P22" s="193">
        <f t="shared" si="9"/>
        <v>100</v>
      </c>
      <c r="Q22" s="192">
        <f>SUM(Q23:Q27)</f>
        <v>7590000</v>
      </c>
      <c r="R22" s="370">
        <f t="shared" si="5"/>
        <v>1007366.1158670117</v>
      </c>
      <c r="S22" s="193">
        <f t="shared" si="7"/>
        <v>100</v>
      </c>
    </row>
    <row r="23" spans="1:19" s="87" customFormat="1">
      <c r="A23" s="43"/>
      <c r="B23" s="40"/>
      <c r="C23" s="40"/>
      <c r="D23" s="41">
        <v>6413</v>
      </c>
      <c r="E23" s="49" t="s">
        <v>46</v>
      </c>
      <c r="F23" s="303">
        <v>1599</v>
      </c>
      <c r="G23" s="303">
        <f t="shared" si="1"/>
        <v>212.22377065498705</v>
      </c>
      <c r="H23" s="51">
        <v>40000</v>
      </c>
      <c r="I23" s="51">
        <f t="shared" si="2"/>
        <v>5308.9123365850419</v>
      </c>
      <c r="J23" s="162">
        <f t="shared" si="6"/>
        <v>2501.5634771732334</v>
      </c>
      <c r="K23" s="51">
        <v>40000</v>
      </c>
      <c r="L23" s="372">
        <f t="shared" si="3"/>
        <v>5308.9123365850419</v>
      </c>
      <c r="M23" s="162">
        <f t="shared" si="8"/>
        <v>100</v>
      </c>
      <c r="N23" s="51">
        <v>40000</v>
      </c>
      <c r="O23" s="372">
        <f t="shared" si="4"/>
        <v>5308.9123365850419</v>
      </c>
      <c r="P23" s="162">
        <f t="shared" si="9"/>
        <v>100</v>
      </c>
      <c r="Q23" s="51">
        <v>40000</v>
      </c>
      <c r="R23" s="372">
        <f t="shared" si="5"/>
        <v>5308.9123365850419</v>
      </c>
      <c r="S23" s="162">
        <f t="shared" si="7"/>
        <v>100</v>
      </c>
    </row>
    <row r="24" spans="1:19" s="87" customFormat="1">
      <c r="A24" s="43"/>
      <c r="B24" s="40"/>
      <c r="C24" s="40"/>
      <c r="D24" s="41">
        <v>6414</v>
      </c>
      <c r="E24" s="49" t="s">
        <v>47</v>
      </c>
      <c r="F24" s="303">
        <v>5477079</v>
      </c>
      <c r="G24" s="303">
        <f t="shared" si="1"/>
        <v>726933.30678877165</v>
      </c>
      <c r="H24" s="51">
        <v>5500000</v>
      </c>
      <c r="I24" s="51">
        <f t="shared" si="2"/>
        <v>729975.44628044323</v>
      </c>
      <c r="J24" s="162">
        <f t="shared" si="6"/>
        <v>100.41848949047476</v>
      </c>
      <c r="K24" s="51">
        <v>5500000</v>
      </c>
      <c r="L24" s="372">
        <f t="shared" si="3"/>
        <v>729975.44628044323</v>
      </c>
      <c r="M24" s="162">
        <f t="shared" si="8"/>
        <v>100</v>
      </c>
      <c r="N24" s="51">
        <v>5500000</v>
      </c>
      <c r="O24" s="372">
        <f t="shared" si="4"/>
        <v>729975.44628044323</v>
      </c>
      <c r="P24" s="162">
        <f t="shared" si="9"/>
        <v>100</v>
      </c>
      <c r="Q24" s="51">
        <v>5500000</v>
      </c>
      <c r="R24" s="372">
        <f t="shared" si="5"/>
        <v>729975.44628044323</v>
      </c>
      <c r="S24" s="162">
        <f t="shared" si="7"/>
        <v>100</v>
      </c>
    </row>
    <row r="25" spans="1:19" s="87" customFormat="1">
      <c r="A25" s="43"/>
      <c r="B25" s="40"/>
      <c r="C25" s="40"/>
      <c r="D25" s="161">
        <v>6415</v>
      </c>
      <c r="E25" s="33" t="s">
        <v>223</v>
      </c>
      <c r="F25" s="303">
        <v>103</v>
      </c>
      <c r="G25" s="303">
        <f t="shared" si="1"/>
        <v>13.670449266706482</v>
      </c>
      <c r="H25" s="51">
        <v>50000</v>
      </c>
      <c r="I25" s="51">
        <f t="shared" si="2"/>
        <v>6636.1404207313026</v>
      </c>
      <c r="J25" s="162">
        <f t="shared" si="6"/>
        <v>48543.689320388345</v>
      </c>
      <c r="K25" s="51">
        <v>50000</v>
      </c>
      <c r="L25" s="372">
        <f t="shared" si="3"/>
        <v>6636.1404207313026</v>
      </c>
      <c r="M25" s="162">
        <f t="shared" si="8"/>
        <v>100</v>
      </c>
      <c r="N25" s="51">
        <v>50000</v>
      </c>
      <c r="O25" s="372">
        <f t="shared" si="4"/>
        <v>6636.1404207313026</v>
      </c>
      <c r="P25" s="162">
        <f t="shared" si="9"/>
        <v>100</v>
      </c>
      <c r="Q25" s="51">
        <v>50000</v>
      </c>
      <c r="R25" s="372">
        <f t="shared" si="5"/>
        <v>6636.1404207313026</v>
      </c>
      <c r="S25" s="162">
        <f t="shared" si="7"/>
        <v>100</v>
      </c>
    </row>
    <row r="26" spans="1:19" s="86" customFormat="1" hidden="1">
      <c r="A26" s="43"/>
      <c r="B26" s="40"/>
      <c r="C26" s="40"/>
      <c r="D26" s="41">
        <v>6416</v>
      </c>
      <c r="E26" s="49" t="s">
        <v>222</v>
      </c>
      <c r="F26" s="303">
        <v>0</v>
      </c>
      <c r="G26" s="303">
        <f t="shared" si="1"/>
        <v>0</v>
      </c>
      <c r="H26" s="51">
        <v>0</v>
      </c>
      <c r="I26" s="51">
        <f t="shared" si="2"/>
        <v>0</v>
      </c>
      <c r="J26" s="162" t="s">
        <v>170</v>
      </c>
      <c r="K26" s="51">
        <v>0</v>
      </c>
      <c r="L26" s="372">
        <f t="shared" si="3"/>
        <v>0</v>
      </c>
      <c r="M26" s="162" t="s">
        <v>170</v>
      </c>
      <c r="N26" s="51">
        <v>0</v>
      </c>
      <c r="O26" s="372">
        <f t="shared" si="4"/>
        <v>0</v>
      </c>
      <c r="P26" s="162" t="s">
        <v>170</v>
      </c>
      <c r="Q26" s="51">
        <v>0</v>
      </c>
      <c r="R26" s="372">
        <f t="shared" si="5"/>
        <v>0</v>
      </c>
      <c r="S26" s="162" t="s">
        <v>170</v>
      </c>
    </row>
    <row r="27" spans="1:19" s="86" customFormat="1">
      <c r="A27" s="43"/>
      <c r="B27" s="40"/>
      <c r="C27" s="40"/>
      <c r="D27" s="41">
        <v>6419</v>
      </c>
      <c r="E27" s="48" t="s">
        <v>49</v>
      </c>
      <c r="F27" s="303">
        <v>884483</v>
      </c>
      <c r="G27" s="303">
        <f t="shared" si="1"/>
        <v>117391.0677549937</v>
      </c>
      <c r="H27" s="51">
        <v>2000000</v>
      </c>
      <c r="I27" s="51">
        <f t="shared" si="2"/>
        <v>265445.6168292521</v>
      </c>
      <c r="J27" s="162">
        <f t="shared" si="6"/>
        <v>226.12079599042602</v>
      </c>
      <c r="K27" s="51">
        <v>2000000</v>
      </c>
      <c r="L27" s="372">
        <f t="shared" si="3"/>
        <v>265445.6168292521</v>
      </c>
      <c r="M27" s="162">
        <f t="shared" si="8"/>
        <v>100</v>
      </c>
      <c r="N27" s="51">
        <v>2000000</v>
      </c>
      <c r="O27" s="372">
        <f t="shared" si="4"/>
        <v>265445.6168292521</v>
      </c>
      <c r="P27" s="162">
        <f t="shared" si="9"/>
        <v>100</v>
      </c>
      <c r="Q27" s="51">
        <v>2000000</v>
      </c>
      <c r="R27" s="372">
        <f t="shared" si="5"/>
        <v>265445.6168292521</v>
      </c>
      <c r="S27" s="162">
        <f>Q27/N27*100</f>
        <v>100</v>
      </c>
    </row>
    <row r="28" spans="1:19" s="87" customFormat="1">
      <c r="A28" s="43"/>
      <c r="B28" s="40"/>
      <c r="C28" s="46">
        <v>642</v>
      </c>
      <c r="D28" s="41"/>
      <c r="E28" s="47" t="s">
        <v>50</v>
      </c>
      <c r="F28" s="192">
        <f>SUM(F29:F30)</f>
        <v>2266049</v>
      </c>
      <c r="G28" s="192">
        <f t="shared" si="1"/>
        <v>300756.38728515495</v>
      </c>
      <c r="H28" s="192">
        <f>SUM(H29:H30)</f>
        <v>2010000</v>
      </c>
      <c r="I28" s="192">
        <f t="shared" si="2"/>
        <v>266772.84491339838</v>
      </c>
      <c r="J28" s="193">
        <f t="shared" si="6"/>
        <v>88.7006415130476</v>
      </c>
      <c r="K28" s="192">
        <f>SUM(K29:K30)</f>
        <v>2010000</v>
      </c>
      <c r="L28" s="370">
        <f t="shared" si="3"/>
        <v>266772.84491339838</v>
      </c>
      <c r="M28" s="193">
        <f t="shared" si="8"/>
        <v>100</v>
      </c>
      <c r="N28" s="192">
        <f>SUM(N29:N30)</f>
        <v>2010000</v>
      </c>
      <c r="O28" s="370">
        <f t="shared" si="4"/>
        <v>266772.84491339838</v>
      </c>
      <c r="P28" s="193">
        <f t="shared" si="9"/>
        <v>100</v>
      </c>
      <c r="Q28" s="192">
        <f>SUM(Q29:Q30)</f>
        <v>2010000</v>
      </c>
      <c r="R28" s="370">
        <f t="shared" si="5"/>
        <v>266772.84491339838</v>
      </c>
      <c r="S28" s="193">
        <f t="shared" si="7"/>
        <v>100</v>
      </c>
    </row>
    <row r="29" spans="1:19" s="87" customFormat="1">
      <c r="A29" s="43"/>
      <c r="B29" s="40"/>
      <c r="C29" s="40"/>
      <c r="D29" s="41">
        <v>6422</v>
      </c>
      <c r="E29" s="49" t="s">
        <v>51</v>
      </c>
      <c r="F29" s="303">
        <v>2265949</v>
      </c>
      <c r="G29" s="303">
        <f t="shared" si="1"/>
        <v>300743.11500431347</v>
      </c>
      <c r="H29" s="51">
        <v>2000000</v>
      </c>
      <c r="I29" s="51">
        <f t="shared" si="2"/>
        <v>265445.6168292521</v>
      </c>
      <c r="J29" s="162">
        <f t="shared" si="6"/>
        <v>88.263239816959697</v>
      </c>
      <c r="K29" s="51">
        <v>2000000</v>
      </c>
      <c r="L29" s="372">
        <f t="shared" si="3"/>
        <v>265445.6168292521</v>
      </c>
      <c r="M29" s="162">
        <f t="shared" si="8"/>
        <v>100</v>
      </c>
      <c r="N29" s="51">
        <v>2000000</v>
      </c>
      <c r="O29" s="372">
        <f t="shared" si="4"/>
        <v>265445.6168292521</v>
      </c>
      <c r="P29" s="162">
        <f t="shared" si="9"/>
        <v>100</v>
      </c>
      <c r="Q29" s="51">
        <v>2000000</v>
      </c>
      <c r="R29" s="372">
        <f t="shared" si="5"/>
        <v>265445.6168292521</v>
      </c>
      <c r="S29" s="162">
        <f t="shared" si="7"/>
        <v>100</v>
      </c>
    </row>
    <row r="30" spans="1:19" s="87" customFormat="1" ht="13.5" customHeight="1">
      <c r="A30" s="43"/>
      <c r="B30" s="40"/>
      <c r="C30" s="40"/>
      <c r="D30" s="41">
        <v>6429</v>
      </c>
      <c r="E30" s="48" t="s">
        <v>52</v>
      </c>
      <c r="F30" s="303">
        <v>100</v>
      </c>
      <c r="G30" s="303">
        <f t="shared" si="1"/>
        <v>13.272280841462605</v>
      </c>
      <c r="H30" s="51">
        <v>10000</v>
      </c>
      <c r="I30" s="51">
        <f t="shared" si="2"/>
        <v>1327.2280841462605</v>
      </c>
      <c r="J30" s="162">
        <f t="shared" si="6"/>
        <v>10000</v>
      </c>
      <c r="K30" s="51">
        <v>10000</v>
      </c>
      <c r="L30" s="372">
        <f t="shared" si="3"/>
        <v>1327.2280841462605</v>
      </c>
      <c r="M30" s="162">
        <f t="shared" si="8"/>
        <v>100</v>
      </c>
      <c r="N30" s="51">
        <v>10000</v>
      </c>
      <c r="O30" s="372">
        <f t="shared" si="4"/>
        <v>1327.2280841462605</v>
      </c>
      <c r="P30" s="162">
        <f t="shared" si="9"/>
        <v>100</v>
      </c>
      <c r="Q30" s="51">
        <v>10000</v>
      </c>
      <c r="R30" s="372">
        <f t="shared" si="5"/>
        <v>1327.2280841462605</v>
      </c>
      <c r="S30" s="162">
        <f t="shared" si="7"/>
        <v>100</v>
      </c>
    </row>
    <row r="31" spans="1:19" s="87" customFormat="1" hidden="1">
      <c r="A31" s="43"/>
      <c r="B31" s="40"/>
      <c r="C31" s="46">
        <v>643</v>
      </c>
      <c r="D31" s="41"/>
      <c r="E31" s="47" t="s">
        <v>45</v>
      </c>
      <c r="F31" s="192">
        <f>F32</f>
        <v>0</v>
      </c>
      <c r="G31" s="192">
        <f t="shared" si="1"/>
        <v>0</v>
      </c>
      <c r="H31" s="192">
        <f>H32</f>
        <v>0</v>
      </c>
      <c r="I31" s="192">
        <f t="shared" si="2"/>
        <v>0</v>
      </c>
      <c r="J31" s="193" t="e">
        <f t="shared" si="6"/>
        <v>#DIV/0!</v>
      </c>
      <c r="K31" s="192">
        <f>K32</f>
        <v>0</v>
      </c>
      <c r="L31" s="370">
        <f t="shared" si="3"/>
        <v>0</v>
      </c>
      <c r="M31" s="193" t="e">
        <f t="shared" si="8"/>
        <v>#DIV/0!</v>
      </c>
      <c r="N31" s="192">
        <f>N32</f>
        <v>0</v>
      </c>
      <c r="O31" s="370">
        <f t="shared" si="4"/>
        <v>0</v>
      </c>
      <c r="P31" s="193" t="e">
        <f t="shared" si="9"/>
        <v>#DIV/0!</v>
      </c>
      <c r="Q31" s="192">
        <f>Q32</f>
        <v>0</v>
      </c>
      <c r="R31" s="370">
        <f t="shared" si="5"/>
        <v>0</v>
      </c>
      <c r="S31" s="193" t="e">
        <f t="shared" si="7"/>
        <v>#DIV/0!</v>
      </c>
    </row>
    <row r="32" spans="1:19" s="86" customFormat="1" ht="25.5" hidden="1" customHeight="1">
      <c r="A32" s="43"/>
      <c r="B32" s="40"/>
      <c r="C32" s="46"/>
      <c r="D32" s="56">
        <v>6436</v>
      </c>
      <c r="E32" s="48" t="s">
        <v>148</v>
      </c>
      <c r="F32" s="51">
        <v>0</v>
      </c>
      <c r="G32" s="51">
        <f t="shared" si="1"/>
        <v>0</v>
      </c>
      <c r="H32" s="51">
        <v>0</v>
      </c>
      <c r="I32" s="51">
        <f t="shared" si="2"/>
        <v>0</v>
      </c>
      <c r="J32" s="162" t="e">
        <f t="shared" si="6"/>
        <v>#DIV/0!</v>
      </c>
      <c r="K32" s="51">
        <v>0</v>
      </c>
      <c r="L32" s="372">
        <f t="shared" si="3"/>
        <v>0</v>
      </c>
      <c r="M32" s="162" t="e">
        <f t="shared" si="8"/>
        <v>#DIV/0!</v>
      </c>
      <c r="N32" s="51">
        <v>0</v>
      </c>
      <c r="O32" s="372">
        <f t="shared" si="4"/>
        <v>0</v>
      </c>
      <c r="P32" s="162" t="e">
        <f t="shared" si="9"/>
        <v>#DIV/0!</v>
      </c>
      <c r="Q32" s="51">
        <v>0</v>
      </c>
      <c r="R32" s="372">
        <f t="shared" si="5"/>
        <v>0</v>
      </c>
      <c r="S32" s="162" t="e">
        <f t="shared" si="7"/>
        <v>#DIV/0!</v>
      </c>
    </row>
    <row r="33" spans="1:19" s="86" customFormat="1" ht="25.5">
      <c r="A33" s="43"/>
      <c r="B33" s="44">
        <v>65</v>
      </c>
      <c r="C33" s="40"/>
      <c r="D33" s="41"/>
      <c r="E33" s="47" t="s">
        <v>158</v>
      </c>
      <c r="F33" s="192">
        <f>F34</f>
        <v>2150461886</v>
      </c>
      <c r="G33" s="192">
        <f t="shared" si="1"/>
        <v>285415340.8985334</v>
      </c>
      <c r="H33" s="192">
        <f>H34</f>
        <v>2145000000</v>
      </c>
      <c r="I33" s="192">
        <f t="shared" si="2"/>
        <v>284690424.04937285</v>
      </c>
      <c r="J33" s="193">
        <f t="shared" si="6"/>
        <v>99.746013354825863</v>
      </c>
      <c r="K33" s="192">
        <f>K34</f>
        <v>2137000000</v>
      </c>
      <c r="L33" s="370">
        <f>K33/$T$1</f>
        <v>283628641.58205587</v>
      </c>
      <c r="M33" s="193">
        <f t="shared" si="8"/>
        <v>99.627039627039622</v>
      </c>
      <c r="N33" s="192">
        <f>N34</f>
        <v>2095110000</v>
      </c>
      <c r="O33" s="370">
        <f>N33/$T$1+1</f>
        <v>278068884.13756716</v>
      </c>
      <c r="P33" s="193">
        <f t="shared" si="9"/>
        <v>98.039775386055211</v>
      </c>
      <c r="Q33" s="192">
        <f>Q34</f>
        <v>2095110000</v>
      </c>
      <c r="R33" s="370">
        <f>Q33/$T$1+1</f>
        <v>278068884.13756716</v>
      </c>
      <c r="S33" s="193">
        <f t="shared" si="7"/>
        <v>100</v>
      </c>
    </row>
    <row r="34" spans="1:19" s="87" customFormat="1">
      <c r="A34" s="43"/>
      <c r="B34" s="46"/>
      <c r="C34" s="46">
        <v>652</v>
      </c>
      <c r="D34" s="41"/>
      <c r="E34" s="47" t="s">
        <v>53</v>
      </c>
      <c r="F34" s="192">
        <f>F35+F41</f>
        <v>2150461886</v>
      </c>
      <c r="G34" s="192">
        <f t="shared" si="1"/>
        <v>285415340.8985334</v>
      </c>
      <c r="H34" s="192">
        <f>H35+H41</f>
        <v>2145000000</v>
      </c>
      <c r="I34" s="192">
        <f t="shared" si="2"/>
        <v>284690424.04937285</v>
      </c>
      <c r="J34" s="193">
        <f t="shared" si="6"/>
        <v>99.746013354825863</v>
      </c>
      <c r="K34" s="192">
        <f>K35+K41</f>
        <v>2137000000</v>
      </c>
      <c r="L34" s="370">
        <f>K34/$T$1</f>
        <v>283628641.58205587</v>
      </c>
      <c r="M34" s="193">
        <f t="shared" si="8"/>
        <v>99.627039627039622</v>
      </c>
      <c r="N34" s="192">
        <f>N35+N41</f>
        <v>2095110000</v>
      </c>
      <c r="O34" s="370">
        <f>N34/$T$1+1</f>
        <v>278068884.13756716</v>
      </c>
      <c r="P34" s="193">
        <f t="shared" si="9"/>
        <v>98.039775386055211</v>
      </c>
      <c r="Q34" s="192">
        <f>Q35+Q41</f>
        <v>2095110000</v>
      </c>
      <c r="R34" s="370">
        <f>Q34/$T$1+1</f>
        <v>278068884.13756716</v>
      </c>
      <c r="S34" s="193">
        <f t="shared" si="7"/>
        <v>100</v>
      </c>
    </row>
    <row r="35" spans="1:19" s="87" customFormat="1">
      <c r="A35" s="43"/>
      <c r="B35" s="40"/>
      <c r="C35" s="40"/>
      <c r="D35" s="41">
        <v>6522</v>
      </c>
      <c r="E35" s="48" t="s">
        <v>159</v>
      </c>
      <c r="F35" s="55">
        <f>F38+F37+F39+F36</f>
        <v>2090257110</v>
      </c>
      <c r="G35" s="55">
        <f t="shared" si="1"/>
        <v>277424793.94783992</v>
      </c>
      <c r="H35" s="55">
        <f>SUM(H36:H40)</f>
        <v>2095000000</v>
      </c>
      <c r="I35" s="55">
        <f t="shared" si="2"/>
        <v>278054283.62864155</v>
      </c>
      <c r="J35" s="162">
        <f t="shared" si="6"/>
        <v>100.22690462227395</v>
      </c>
      <c r="K35" s="55">
        <f>SUM(K36:K40)</f>
        <v>2090000000</v>
      </c>
      <c r="L35" s="371">
        <f t="shared" si="3"/>
        <v>277390669.58656842</v>
      </c>
      <c r="M35" s="162">
        <f t="shared" si="8"/>
        <v>99.761336515513122</v>
      </c>
      <c r="N35" s="55">
        <f>SUM(N36:N40)</f>
        <v>2090000000</v>
      </c>
      <c r="O35" s="371">
        <f>N35/$T$1</f>
        <v>277390669.58656842</v>
      </c>
      <c r="P35" s="162">
        <f t="shared" si="9"/>
        <v>100</v>
      </c>
      <c r="Q35" s="55">
        <f>SUM(Q36:Q40)</f>
        <v>2090000000</v>
      </c>
      <c r="R35" s="371">
        <f t="shared" si="5"/>
        <v>277390669.58656842</v>
      </c>
      <c r="S35" s="162">
        <f t="shared" si="7"/>
        <v>100</v>
      </c>
    </row>
    <row r="36" spans="1:19" s="87" customFormat="1">
      <c r="A36" s="43"/>
      <c r="B36" s="40"/>
      <c r="C36" s="40"/>
      <c r="D36" s="41">
        <v>65221</v>
      </c>
      <c r="E36" s="49" t="s">
        <v>121</v>
      </c>
      <c r="F36" s="303">
        <v>75136872</v>
      </c>
      <c r="G36" s="303">
        <f>F36/$T$1</f>
        <v>9972376.6673302799</v>
      </c>
      <c r="H36" s="51">
        <v>70000000</v>
      </c>
      <c r="I36" s="51">
        <f>H36/$T$1</f>
        <v>9290596.5890238229</v>
      </c>
      <c r="J36" s="162">
        <f>H36/F36*100</f>
        <v>93.16331401179437</v>
      </c>
      <c r="K36" s="51">
        <v>70000000</v>
      </c>
      <c r="L36" s="372">
        <f>K36/$T$1</f>
        <v>9290596.5890238229</v>
      </c>
      <c r="M36" s="162">
        <f>K36/H36*100</f>
        <v>100</v>
      </c>
      <c r="N36" s="51">
        <v>70000000</v>
      </c>
      <c r="O36" s="372">
        <f>N36/$T$1</f>
        <v>9290596.5890238229</v>
      </c>
      <c r="P36" s="162">
        <f>N36/K36*100</f>
        <v>100</v>
      </c>
      <c r="Q36" s="51">
        <v>70000000</v>
      </c>
      <c r="R36" s="372">
        <f>Q36/$T$1</f>
        <v>9290596.5890238229</v>
      </c>
      <c r="S36" s="162">
        <f>Q36/N36*100</f>
        <v>100</v>
      </c>
    </row>
    <row r="37" spans="1:19" s="87" customFormat="1">
      <c r="A37" s="43"/>
      <c r="B37" s="40"/>
      <c r="C37" s="40"/>
      <c r="D37" s="41">
        <v>65223</v>
      </c>
      <c r="E37" s="49" t="s">
        <v>54</v>
      </c>
      <c r="F37" s="303">
        <v>266383324</v>
      </c>
      <c r="G37" s="303">
        <f>F37/$T$1</f>
        <v>35355142.87610326</v>
      </c>
      <c r="H37" s="51">
        <v>290000000</v>
      </c>
      <c r="I37" s="51">
        <f>H37/$T$1</f>
        <v>38489614.440241553</v>
      </c>
      <c r="J37" s="162">
        <f>H37/F37*100</f>
        <v>108.86567358848633</v>
      </c>
      <c r="K37" s="51">
        <v>280000000</v>
      </c>
      <c r="L37" s="372">
        <f>K37/$T$1</f>
        <v>37162386.356095292</v>
      </c>
      <c r="M37" s="162">
        <f>K37/H37*100</f>
        <v>96.551724137931032</v>
      </c>
      <c r="N37" s="51">
        <v>280000000</v>
      </c>
      <c r="O37" s="372">
        <f>N37/$T$1</f>
        <v>37162386.356095292</v>
      </c>
      <c r="P37" s="162">
        <f>N37/K37*100</f>
        <v>100</v>
      </c>
      <c r="Q37" s="51">
        <v>280000000</v>
      </c>
      <c r="R37" s="372">
        <f>Q37/$T$1</f>
        <v>37162386.356095292</v>
      </c>
      <c r="S37" s="162">
        <f>Q37/N37*100</f>
        <v>100</v>
      </c>
    </row>
    <row r="38" spans="1:19" s="87" customFormat="1">
      <c r="A38" s="43"/>
      <c r="B38" s="40"/>
      <c r="C38" s="40"/>
      <c r="D38" s="41">
        <v>65224</v>
      </c>
      <c r="E38" s="49" t="s">
        <v>120</v>
      </c>
      <c r="F38" s="303">
        <v>961658568</v>
      </c>
      <c r="G38" s="303">
        <f t="shared" si="1"/>
        <v>127634025.88094763</v>
      </c>
      <c r="H38" s="51">
        <v>990000000</v>
      </c>
      <c r="I38" s="51">
        <f t="shared" si="2"/>
        <v>131395580.33047979</v>
      </c>
      <c r="J38" s="162">
        <f t="shared" si="6"/>
        <v>102.94714079852092</v>
      </c>
      <c r="K38" s="51">
        <v>960000000</v>
      </c>
      <c r="L38" s="372">
        <f t="shared" si="3"/>
        <v>127413896.078041</v>
      </c>
      <c r="M38" s="162">
        <f t="shared" si="8"/>
        <v>96.969696969696969</v>
      </c>
      <c r="N38" s="51">
        <v>960000000</v>
      </c>
      <c r="O38" s="372">
        <f t="shared" si="4"/>
        <v>127413896.078041</v>
      </c>
      <c r="P38" s="162">
        <f t="shared" si="9"/>
        <v>100</v>
      </c>
      <c r="Q38" s="51">
        <v>960000000</v>
      </c>
      <c r="R38" s="372">
        <f t="shared" si="5"/>
        <v>127413896.078041</v>
      </c>
      <c r="S38" s="162">
        <f t="shared" si="7"/>
        <v>100</v>
      </c>
    </row>
    <row r="39" spans="1:19" s="87" customFormat="1">
      <c r="A39" s="43"/>
      <c r="B39" s="40"/>
      <c r="C39" s="40"/>
      <c r="D39" s="41">
        <v>65225</v>
      </c>
      <c r="E39" s="49" t="s">
        <v>55</v>
      </c>
      <c r="F39" s="303">
        <v>787078346</v>
      </c>
      <c r="G39" s="303">
        <f t="shared" si="1"/>
        <v>104463248.52345875</v>
      </c>
      <c r="H39" s="51">
        <v>745000000</v>
      </c>
      <c r="I39" s="51">
        <f t="shared" si="2"/>
        <v>98878492.268896401</v>
      </c>
      <c r="J39" s="162">
        <f t="shared" si="6"/>
        <v>94.653855462566611</v>
      </c>
      <c r="K39" s="51">
        <v>780000000</v>
      </c>
      <c r="L39" s="372">
        <f t="shared" si="3"/>
        <v>103523790.56340832</v>
      </c>
      <c r="M39" s="162">
        <f t="shared" si="8"/>
        <v>104.69798657718121</v>
      </c>
      <c r="N39" s="51">
        <v>780000000</v>
      </c>
      <c r="O39" s="372">
        <f t="shared" si="4"/>
        <v>103523790.56340832</v>
      </c>
      <c r="P39" s="162">
        <f t="shared" si="9"/>
        <v>100</v>
      </c>
      <c r="Q39" s="51">
        <v>780000000</v>
      </c>
      <c r="R39" s="372">
        <f t="shared" si="5"/>
        <v>103523790.56340832</v>
      </c>
      <c r="S39" s="162">
        <f t="shared" si="7"/>
        <v>100</v>
      </c>
    </row>
    <row r="40" spans="1:19" hidden="1">
      <c r="L40" s="376"/>
      <c r="O40" s="376"/>
      <c r="R40" s="376"/>
    </row>
    <row r="41" spans="1:19" s="86" customFormat="1">
      <c r="A41" s="43"/>
      <c r="B41" s="40"/>
      <c r="C41" s="40"/>
      <c r="D41" s="41">
        <v>6526</v>
      </c>
      <c r="E41" s="49" t="s">
        <v>183</v>
      </c>
      <c r="F41" s="303">
        <v>60204776</v>
      </c>
      <c r="G41" s="303">
        <f t="shared" si="1"/>
        <v>7990546.950693476</v>
      </c>
      <c r="H41" s="51">
        <v>50000000</v>
      </c>
      <c r="I41" s="51">
        <f t="shared" si="2"/>
        <v>6636140.4207313024</v>
      </c>
      <c r="J41" s="162">
        <f t="shared" si="6"/>
        <v>83.049889596798764</v>
      </c>
      <c r="K41" s="51">
        <v>47000000</v>
      </c>
      <c r="L41" s="372">
        <f>K41/$T$1</f>
        <v>6237971.9954874245</v>
      </c>
      <c r="M41" s="162">
        <f t="shared" si="8"/>
        <v>94</v>
      </c>
      <c r="N41" s="51">
        <v>5110000</v>
      </c>
      <c r="O41" s="372">
        <f t="shared" si="4"/>
        <v>678213.55099873908</v>
      </c>
      <c r="P41" s="162">
        <f t="shared" si="9"/>
        <v>10.872340425531915</v>
      </c>
      <c r="Q41" s="51">
        <v>5110000</v>
      </c>
      <c r="R41" s="372">
        <f t="shared" si="5"/>
        <v>678213.55099873908</v>
      </c>
      <c r="S41" s="162">
        <f t="shared" si="7"/>
        <v>100</v>
      </c>
    </row>
    <row r="42" spans="1:19" s="86" customFormat="1" ht="25.5">
      <c r="A42" s="43"/>
      <c r="B42" s="57">
        <v>66</v>
      </c>
      <c r="C42" s="40"/>
      <c r="D42" s="41"/>
      <c r="E42" s="45" t="s">
        <v>160</v>
      </c>
      <c r="F42" s="192">
        <f>F43+F46</f>
        <v>172599374</v>
      </c>
      <c r="G42" s="192">
        <f t="shared" si="1"/>
        <v>22907873.647886388</v>
      </c>
      <c r="H42" s="192">
        <f>H43+H46</f>
        <v>226302236</v>
      </c>
      <c r="I42" s="192">
        <f t="shared" si="2"/>
        <v>30035468.312429488</v>
      </c>
      <c r="J42" s="193">
        <f t="shared" si="6"/>
        <v>131.11416962613086</v>
      </c>
      <c r="K42" s="192">
        <f>K43+K46</f>
        <v>300740713</v>
      </c>
      <c r="L42" s="370">
        <f t="shared" si="3"/>
        <v>39915152.033977039</v>
      </c>
      <c r="M42" s="193">
        <f t="shared" si="8"/>
        <v>132.89338997074691</v>
      </c>
      <c r="N42" s="192">
        <f>N43+N46</f>
        <v>95117489</v>
      </c>
      <c r="O42" s="370">
        <f t="shared" si="4"/>
        <v>12624260.269427299</v>
      </c>
      <c r="P42" s="193">
        <f t="shared" si="9"/>
        <v>31.62773940753409</v>
      </c>
      <c r="Q42" s="192">
        <f>Q43+Q46</f>
        <v>63283534</v>
      </c>
      <c r="R42" s="370">
        <f t="shared" si="5"/>
        <v>8399168.3588824738</v>
      </c>
      <c r="S42" s="193">
        <f t="shared" si="7"/>
        <v>66.531964484470365</v>
      </c>
    </row>
    <row r="43" spans="1:19" s="86" customFormat="1">
      <c r="A43" s="43"/>
      <c r="B43" s="57"/>
      <c r="C43" s="307">
        <v>661</v>
      </c>
      <c r="D43" s="41"/>
      <c r="E43" s="45" t="s">
        <v>232</v>
      </c>
      <c r="F43" s="192">
        <f>F44+F45</f>
        <v>8119177</v>
      </c>
      <c r="G43" s="192">
        <f t="shared" si="1"/>
        <v>1077599.9734554382</v>
      </c>
      <c r="H43" s="192">
        <f>H44+H45</f>
        <v>700000</v>
      </c>
      <c r="I43" s="192">
        <f t="shared" si="2"/>
        <v>92905.965890238236</v>
      </c>
      <c r="J43" s="193">
        <f t="shared" si="6"/>
        <v>8.6215634909794439</v>
      </c>
      <c r="K43" s="192">
        <f>K44+K45</f>
        <v>10700000</v>
      </c>
      <c r="L43" s="370">
        <f t="shared" si="3"/>
        <v>1420134.0500364986</v>
      </c>
      <c r="M43" s="193">
        <f t="shared" si="8"/>
        <v>1528.5714285714287</v>
      </c>
      <c r="N43" s="192">
        <f>N44+N45</f>
        <v>10700000</v>
      </c>
      <c r="O43" s="370">
        <f t="shared" si="4"/>
        <v>1420134.0500364986</v>
      </c>
      <c r="P43" s="193">
        <f t="shared" si="9"/>
        <v>100</v>
      </c>
      <c r="Q43" s="192">
        <f>Q44+Q45</f>
        <v>10700000</v>
      </c>
      <c r="R43" s="370">
        <f t="shared" si="5"/>
        <v>1420134.0500364986</v>
      </c>
      <c r="S43" s="193">
        <f t="shared" si="7"/>
        <v>100</v>
      </c>
    </row>
    <row r="44" spans="1:19" s="86" customFormat="1">
      <c r="A44" s="43"/>
      <c r="B44" s="57"/>
      <c r="C44" s="40"/>
      <c r="D44" s="41">
        <v>6614</v>
      </c>
      <c r="E44" s="33" t="s">
        <v>233</v>
      </c>
      <c r="F44" s="318">
        <v>7553450</v>
      </c>
      <c r="G44" s="318">
        <f t="shared" si="1"/>
        <v>1002515.0972194572</v>
      </c>
      <c r="H44" s="318">
        <v>0</v>
      </c>
      <c r="I44" s="318">
        <f t="shared" si="2"/>
        <v>0</v>
      </c>
      <c r="J44" s="342">
        <f t="shared" si="6"/>
        <v>0</v>
      </c>
      <c r="K44" s="318">
        <v>10000000</v>
      </c>
      <c r="L44" s="377">
        <f t="shared" si="3"/>
        <v>1327228.0841462605</v>
      </c>
      <c r="M44" s="342">
        <v>0</v>
      </c>
      <c r="N44" s="318">
        <v>10000000</v>
      </c>
      <c r="O44" s="377">
        <f t="shared" si="4"/>
        <v>1327228.0841462605</v>
      </c>
      <c r="P44" s="299">
        <f t="shared" si="9"/>
        <v>100</v>
      </c>
      <c r="Q44" s="318">
        <v>10000000</v>
      </c>
      <c r="R44" s="377">
        <f t="shared" si="5"/>
        <v>1327228.0841462605</v>
      </c>
      <c r="S44" s="299">
        <f t="shared" si="7"/>
        <v>100</v>
      </c>
    </row>
    <row r="45" spans="1:19" s="86" customFormat="1">
      <c r="A45" s="43"/>
      <c r="B45" s="57"/>
      <c r="C45" s="40"/>
      <c r="D45" s="41">
        <v>6615</v>
      </c>
      <c r="E45" s="33" t="s">
        <v>271</v>
      </c>
      <c r="F45" s="318">
        <v>565727</v>
      </c>
      <c r="G45" s="318">
        <f t="shared" si="1"/>
        <v>75084.876235981152</v>
      </c>
      <c r="H45" s="318">
        <v>700000</v>
      </c>
      <c r="I45" s="318">
        <f t="shared" si="2"/>
        <v>92905.965890238236</v>
      </c>
      <c r="J45" s="299">
        <f t="shared" si="6"/>
        <v>123.73459283364592</v>
      </c>
      <c r="K45" s="318">
        <v>700000</v>
      </c>
      <c r="L45" s="377">
        <f t="shared" si="3"/>
        <v>92905.965890238236</v>
      </c>
      <c r="M45" s="342">
        <v>0</v>
      </c>
      <c r="N45" s="318">
        <v>700000</v>
      </c>
      <c r="O45" s="377">
        <f t="shared" si="4"/>
        <v>92905.965890238236</v>
      </c>
      <c r="P45" s="299">
        <f t="shared" si="9"/>
        <v>100</v>
      </c>
      <c r="Q45" s="318">
        <v>700000</v>
      </c>
      <c r="R45" s="377">
        <f t="shared" si="5"/>
        <v>92905.965890238236</v>
      </c>
      <c r="S45" s="299">
        <f t="shared" si="7"/>
        <v>100</v>
      </c>
    </row>
    <row r="46" spans="1:19" s="87" customFormat="1" ht="25.5">
      <c r="A46" s="43"/>
      <c r="B46" s="40"/>
      <c r="C46" s="46">
        <v>663</v>
      </c>
      <c r="D46" s="41"/>
      <c r="E46" s="45" t="s">
        <v>190</v>
      </c>
      <c r="F46" s="192">
        <f>SUM(F47:F48)</f>
        <v>164480197</v>
      </c>
      <c r="G46" s="192">
        <f t="shared" si="1"/>
        <v>21830273.674430951</v>
      </c>
      <c r="H46" s="192">
        <f>SUM(H47:H48)</f>
        <v>225602236</v>
      </c>
      <c r="I46" s="192">
        <f t="shared" si="2"/>
        <v>29942562.346539252</v>
      </c>
      <c r="J46" s="193">
        <f t="shared" si="6"/>
        <v>137.1607282304021</v>
      </c>
      <c r="K46" s="192">
        <f>SUM(K47:K48)</f>
        <v>290040713</v>
      </c>
      <c r="L46" s="370">
        <f t="shared" si="3"/>
        <v>38495017.983940542</v>
      </c>
      <c r="M46" s="193">
        <f t="shared" si="8"/>
        <v>128.56287160203502</v>
      </c>
      <c r="N46" s="192">
        <f>SUM(N47:N48)</f>
        <v>84417489</v>
      </c>
      <c r="O46" s="370">
        <f t="shared" si="4"/>
        <v>11204126.219390802</v>
      </c>
      <c r="P46" s="193">
        <f t="shared" si="9"/>
        <v>29.105392869448643</v>
      </c>
      <c r="Q46" s="192">
        <f>SUM(Q47:Q48)</f>
        <v>52583534</v>
      </c>
      <c r="R46" s="370">
        <f t="shared" si="5"/>
        <v>6979034.3088459745</v>
      </c>
      <c r="S46" s="193">
        <f t="shared" si="7"/>
        <v>62.289857970070628</v>
      </c>
    </row>
    <row r="47" spans="1:19" s="86" customFormat="1">
      <c r="A47" s="43"/>
      <c r="B47" s="40"/>
      <c r="C47" s="46"/>
      <c r="D47" s="41">
        <v>6631</v>
      </c>
      <c r="E47" s="49" t="s">
        <v>56</v>
      </c>
      <c r="F47" s="303">
        <v>5397086</v>
      </c>
      <c r="G47" s="303">
        <f t="shared" si="1"/>
        <v>716316.41117526044</v>
      </c>
      <c r="H47" s="51">
        <v>6000000</v>
      </c>
      <c r="I47" s="51">
        <f t="shared" si="2"/>
        <v>796336.85048775631</v>
      </c>
      <c r="J47" s="162">
        <f t="shared" si="6"/>
        <v>111.17110233188798</v>
      </c>
      <c r="K47" s="51">
        <v>6000000</v>
      </c>
      <c r="L47" s="372">
        <f t="shared" si="3"/>
        <v>796336.85048775631</v>
      </c>
      <c r="M47" s="162">
        <f t="shared" si="8"/>
        <v>100</v>
      </c>
      <c r="N47" s="51">
        <v>6000000</v>
      </c>
      <c r="O47" s="372">
        <f t="shared" si="4"/>
        <v>796336.85048775631</v>
      </c>
      <c r="P47" s="162">
        <f t="shared" si="9"/>
        <v>100</v>
      </c>
      <c r="Q47" s="51">
        <v>6000000</v>
      </c>
      <c r="R47" s="372">
        <f t="shared" si="5"/>
        <v>796336.85048775631</v>
      </c>
      <c r="S47" s="162">
        <f t="shared" si="7"/>
        <v>100</v>
      </c>
    </row>
    <row r="48" spans="1:19" s="86" customFormat="1">
      <c r="A48" s="43"/>
      <c r="B48" s="40"/>
      <c r="C48" s="40"/>
      <c r="D48" s="41">
        <v>6632</v>
      </c>
      <c r="E48" s="49" t="s">
        <v>57</v>
      </c>
      <c r="F48" s="303">
        <v>159083111</v>
      </c>
      <c r="G48" s="303">
        <f t="shared" si="1"/>
        <v>21113957.263255689</v>
      </c>
      <c r="H48" s="51">
        <v>219602236</v>
      </c>
      <c r="I48" s="51">
        <f t="shared" si="2"/>
        <v>29146225.496051494</v>
      </c>
      <c r="J48" s="162">
        <f t="shared" si="6"/>
        <v>138.04245756798156</v>
      </c>
      <c r="K48" s="51">
        <v>284040713</v>
      </c>
      <c r="L48" s="372">
        <f t="shared" si="3"/>
        <v>37698681.133452781</v>
      </c>
      <c r="M48" s="162">
        <f>K48/H48*100</f>
        <v>129.34326998382656</v>
      </c>
      <c r="N48" s="51">
        <v>78417489</v>
      </c>
      <c r="O48" s="372">
        <f t="shared" si="4"/>
        <v>10407789.368903045</v>
      </c>
      <c r="P48" s="162">
        <f t="shared" si="9"/>
        <v>27.607834162844114</v>
      </c>
      <c r="Q48" s="51">
        <v>46583534</v>
      </c>
      <c r="R48" s="372">
        <f t="shared" si="5"/>
        <v>6182697.4583582189</v>
      </c>
      <c r="S48" s="162">
        <f t="shared" si="7"/>
        <v>59.404521356199005</v>
      </c>
    </row>
    <row r="49" spans="1:19" s="86" customFormat="1" ht="23.25" customHeight="1">
      <c r="A49" s="58">
        <v>7</v>
      </c>
      <c r="B49" s="59"/>
      <c r="C49" s="46"/>
      <c r="D49" s="60"/>
      <c r="E49" s="45" t="s">
        <v>58</v>
      </c>
      <c r="F49" s="192">
        <f>F50</f>
        <v>126967</v>
      </c>
      <c r="G49" s="192">
        <f t="shared" si="1"/>
        <v>16851.416815979825</v>
      </c>
      <c r="H49" s="192">
        <f>H50</f>
        <v>100000</v>
      </c>
      <c r="I49" s="192">
        <f t="shared" si="2"/>
        <v>13272.280841462605</v>
      </c>
      <c r="J49" s="193">
        <f t="shared" si="6"/>
        <v>78.760622839005407</v>
      </c>
      <c r="K49" s="192">
        <f>K50</f>
        <v>100000</v>
      </c>
      <c r="L49" s="370">
        <f>K49/$T$1+1</f>
        <v>13273.280841462605</v>
      </c>
      <c r="M49" s="193">
        <f t="shared" si="8"/>
        <v>100</v>
      </c>
      <c r="N49" s="192">
        <f>N50</f>
        <v>100000</v>
      </c>
      <c r="O49" s="370">
        <f>N49/$T$1+1</f>
        <v>13273.280841462605</v>
      </c>
      <c r="P49" s="193">
        <f t="shared" si="9"/>
        <v>100</v>
      </c>
      <c r="Q49" s="192">
        <f>Q50</f>
        <v>100000</v>
      </c>
      <c r="R49" s="370">
        <f>Q49/$T$1+1</f>
        <v>13273.280841462605</v>
      </c>
      <c r="S49" s="193">
        <f t="shared" si="7"/>
        <v>100</v>
      </c>
    </row>
    <row r="50" spans="1:19" s="87" customFormat="1" ht="13.5" customHeight="1">
      <c r="A50" s="61"/>
      <c r="B50" s="59">
        <v>72</v>
      </c>
      <c r="C50" s="46"/>
      <c r="D50" s="60"/>
      <c r="E50" s="45" t="s">
        <v>62</v>
      </c>
      <c r="F50" s="192">
        <f>F51+F54</f>
        <v>126967</v>
      </c>
      <c r="G50" s="192">
        <f t="shared" si="1"/>
        <v>16851.416815979825</v>
      </c>
      <c r="H50" s="192">
        <f>H51+H54</f>
        <v>100000</v>
      </c>
      <c r="I50" s="192">
        <f t="shared" si="2"/>
        <v>13272.280841462605</v>
      </c>
      <c r="J50" s="193">
        <f t="shared" si="6"/>
        <v>78.760622839005407</v>
      </c>
      <c r="K50" s="192">
        <f>K51+K54</f>
        <v>100000</v>
      </c>
      <c r="L50" s="370">
        <f>K50/$T$1+1</f>
        <v>13273.280841462605</v>
      </c>
      <c r="M50" s="193">
        <f t="shared" si="8"/>
        <v>100</v>
      </c>
      <c r="N50" s="192">
        <f>N51+N54</f>
        <v>100000</v>
      </c>
      <c r="O50" s="370">
        <f>N50/$T$1+1</f>
        <v>13273.280841462605</v>
      </c>
      <c r="P50" s="193">
        <f t="shared" si="9"/>
        <v>100</v>
      </c>
      <c r="Q50" s="192">
        <f>Q51+Q54</f>
        <v>100000</v>
      </c>
      <c r="R50" s="370">
        <f>Q50/$T$1+1</f>
        <v>13273.280841462605</v>
      </c>
      <c r="S50" s="193">
        <f t="shared" si="7"/>
        <v>100</v>
      </c>
    </row>
    <row r="51" spans="1:19" s="86" customFormat="1">
      <c r="A51" s="61"/>
      <c r="B51" s="59"/>
      <c r="C51" s="46">
        <v>721</v>
      </c>
      <c r="D51" s="60"/>
      <c r="E51" s="45" t="s">
        <v>60</v>
      </c>
      <c r="F51" s="192">
        <f>F52+F53</f>
        <v>39767</v>
      </c>
      <c r="G51" s="192">
        <f t="shared" si="1"/>
        <v>5277.9879222244335</v>
      </c>
      <c r="H51" s="192">
        <f>H52+H53</f>
        <v>100000</v>
      </c>
      <c r="I51" s="192">
        <f t="shared" si="2"/>
        <v>13272.280841462605</v>
      </c>
      <c r="J51" s="193">
        <f t="shared" si="6"/>
        <v>251.46478235723086</v>
      </c>
      <c r="K51" s="192">
        <f>K52+K53</f>
        <v>100000</v>
      </c>
      <c r="L51" s="370">
        <f>K51/$T$1+1</f>
        <v>13273.280841462605</v>
      </c>
      <c r="M51" s="193">
        <f t="shared" si="8"/>
        <v>100</v>
      </c>
      <c r="N51" s="192">
        <f>N52+N53</f>
        <v>100000</v>
      </c>
      <c r="O51" s="370">
        <f>N51/$T$1+1</f>
        <v>13273.280841462605</v>
      </c>
      <c r="P51" s="193">
        <f t="shared" si="9"/>
        <v>100</v>
      </c>
      <c r="Q51" s="192">
        <f>Q52+Q53</f>
        <v>100000</v>
      </c>
      <c r="R51" s="370">
        <f>Q51/$T$1+1</f>
        <v>13273.280841462605</v>
      </c>
      <c r="S51" s="193">
        <f t="shared" si="7"/>
        <v>100</v>
      </c>
    </row>
    <row r="52" spans="1:19" s="87" customFormat="1">
      <c r="A52" s="61"/>
      <c r="B52" s="62"/>
      <c r="C52" s="40"/>
      <c r="D52" s="41">
        <v>7211</v>
      </c>
      <c r="E52" s="49" t="s">
        <v>61</v>
      </c>
      <c r="F52" s="303">
        <v>39767</v>
      </c>
      <c r="G52" s="303">
        <f t="shared" si="1"/>
        <v>5277.9879222244335</v>
      </c>
      <c r="H52" s="55">
        <v>100000</v>
      </c>
      <c r="I52" s="55">
        <f t="shared" si="2"/>
        <v>13272.280841462605</v>
      </c>
      <c r="J52" s="162">
        <f t="shared" si="6"/>
        <v>251.46478235723086</v>
      </c>
      <c r="K52" s="55">
        <v>100000</v>
      </c>
      <c r="L52" s="371">
        <f>K52/$T$1+1</f>
        <v>13273.280841462605</v>
      </c>
      <c r="M52" s="162">
        <f t="shared" si="8"/>
        <v>100</v>
      </c>
      <c r="N52" s="55">
        <v>100000</v>
      </c>
      <c r="O52" s="371">
        <f>N52/$T$1+1</f>
        <v>13273.280841462605</v>
      </c>
      <c r="P52" s="162">
        <f t="shared" si="9"/>
        <v>100</v>
      </c>
      <c r="Q52" s="55">
        <v>100000</v>
      </c>
      <c r="R52" s="371">
        <f>Q52/$T$1+1</f>
        <v>13273.280841462605</v>
      </c>
      <c r="S52" s="162">
        <f t="shared" si="7"/>
        <v>100</v>
      </c>
    </row>
    <row r="53" spans="1:19" s="87" customFormat="1" hidden="1">
      <c r="A53" s="304"/>
      <c r="B53" s="305"/>
      <c r="C53" s="40"/>
      <c r="D53" s="41">
        <v>7212</v>
      </c>
      <c r="E53" s="49" t="s">
        <v>270</v>
      </c>
      <c r="F53" s="321">
        <v>0</v>
      </c>
      <c r="G53" s="321">
        <f t="shared" si="1"/>
        <v>0</v>
      </c>
      <c r="H53" s="306"/>
      <c r="I53" s="306">
        <f t="shared" si="2"/>
        <v>0</v>
      </c>
      <c r="J53" s="162"/>
      <c r="K53" s="306"/>
      <c r="L53" s="378">
        <f t="shared" si="3"/>
        <v>0</v>
      </c>
      <c r="M53" s="162"/>
      <c r="N53" s="306"/>
      <c r="O53" s="378">
        <f t="shared" si="4"/>
        <v>0</v>
      </c>
      <c r="P53" s="162"/>
      <c r="Q53" s="306"/>
      <c r="R53" s="378">
        <f t="shared" si="5"/>
        <v>0</v>
      </c>
      <c r="S53" s="162"/>
    </row>
    <row r="54" spans="1:19" s="87" customFormat="1">
      <c r="A54" s="304"/>
      <c r="B54" s="305"/>
      <c r="C54" s="307">
        <v>723</v>
      </c>
      <c r="D54" s="308"/>
      <c r="E54" s="6" t="s">
        <v>241</v>
      </c>
      <c r="F54" s="322">
        <f>F55</f>
        <v>87200</v>
      </c>
      <c r="G54" s="322">
        <f t="shared" si="1"/>
        <v>11573.428893755392</v>
      </c>
      <c r="H54" s="312">
        <f>H55</f>
        <v>0</v>
      </c>
      <c r="I54" s="312">
        <f t="shared" si="2"/>
        <v>0</v>
      </c>
      <c r="J54" s="343">
        <f t="shared" si="6"/>
        <v>0</v>
      </c>
      <c r="K54" s="312">
        <f>K55</f>
        <v>0</v>
      </c>
      <c r="L54" s="379">
        <f t="shared" si="3"/>
        <v>0</v>
      </c>
      <c r="M54" s="300" t="s">
        <v>170</v>
      </c>
      <c r="N54" s="312">
        <f>N55</f>
        <v>0</v>
      </c>
      <c r="O54" s="379">
        <f t="shared" si="4"/>
        <v>0</v>
      </c>
      <c r="P54" s="300" t="s">
        <v>170</v>
      </c>
      <c r="Q54" s="312">
        <f>Q55</f>
        <v>0</v>
      </c>
      <c r="R54" s="379">
        <f t="shared" si="5"/>
        <v>0</v>
      </c>
      <c r="S54" s="300" t="s">
        <v>170</v>
      </c>
    </row>
    <row r="55" spans="1:19" s="87" customFormat="1">
      <c r="A55" s="304"/>
      <c r="B55" s="305"/>
      <c r="C55" s="309"/>
      <c r="D55" s="310">
        <v>7231</v>
      </c>
      <c r="E55" s="311" t="s">
        <v>210</v>
      </c>
      <c r="F55" s="321">
        <v>87200</v>
      </c>
      <c r="G55" s="321">
        <f t="shared" si="1"/>
        <v>11573.428893755392</v>
      </c>
      <c r="H55" s="306">
        <v>0</v>
      </c>
      <c r="I55" s="318">
        <f t="shared" si="2"/>
        <v>0</v>
      </c>
      <c r="J55" s="340">
        <v>0</v>
      </c>
      <c r="K55" s="306">
        <v>0</v>
      </c>
      <c r="L55" s="378">
        <f t="shared" si="3"/>
        <v>0</v>
      </c>
      <c r="M55" s="162" t="s">
        <v>170</v>
      </c>
      <c r="N55" s="306">
        <v>0</v>
      </c>
      <c r="O55" s="378">
        <f t="shared" si="4"/>
        <v>0</v>
      </c>
      <c r="P55" s="162" t="s">
        <v>170</v>
      </c>
      <c r="Q55" s="306">
        <v>0</v>
      </c>
      <c r="R55" s="378">
        <f t="shared" si="5"/>
        <v>0</v>
      </c>
      <c r="S55" s="162" t="s">
        <v>170</v>
      </c>
    </row>
    <row r="56" spans="1:19" s="86" customFormat="1" ht="13.5" customHeight="1">
      <c r="A56" s="63"/>
      <c r="B56" s="64"/>
      <c r="C56" s="65"/>
      <c r="D56" s="66"/>
      <c r="E56" s="67"/>
      <c r="F56" s="69"/>
      <c r="G56" s="69"/>
      <c r="H56" s="69"/>
      <c r="I56" s="69"/>
      <c r="J56" s="68"/>
      <c r="K56" s="69"/>
      <c r="L56" s="69"/>
      <c r="M56" s="68"/>
      <c r="N56" s="69"/>
      <c r="O56" s="69"/>
      <c r="P56" s="68"/>
      <c r="Q56" s="69"/>
      <c r="R56" s="69"/>
      <c r="S56" s="68"/>
    </row>
    <row r="57" spans="1:19" s="86" customFormat="1" ht="13.5" customHeight="1">
      <c r="A57" s="89"/>
      <c r="B57" s="89"/>
      <c r="C57" s="89"/>
      <c r="D57" s="90"/>
      <c r="E57" s="91"/>
    </row>
    <row r="58" spans="1:19" s="93" customFormat="1">
      <c r="A58" s="89"/>
      <c r="B58" s="89"/>
      <c r="C58" s="89"/>
      <c r="D58" s="90"/>
      <c r="E58" s="91"/>
      <c r="F58" s="86"/>
      <c r="G58" s="86"/>
      <c r="H58" s="86"/>
      <c r="I58" s="86"/>
      <c r="K58" s="86"/>
      <c r="L58" s="86"/>
      <c r="N58" s="86"/>
      <c r="O58" s="86"/>
      <c r="Q58" s="86"/>
      <c r="R58" s="86"/>
    </row>
    <row r="59" spans="1:19" s="86" customFormat="1" ht="13.5" customHeight="1">
      <c r="A59" s="89"/>
      <c r="B59" s="89"/>
      <c r="C59" s="89"/>
      <c r="D59" s="90"/>
      <c r="E59" s="91"/>
    </row>
    <row r="60" spans="1:19" s="86" customFormat="1" ht="13.5" customHeight="1">
      <c r="A60" s="89"/>
      <c r="B60" s="89"/>
      <c r="C60" s="89"/>
      <c r="D60" s="90"/>
      <c r="E60" s="94"/>
      <c r="F60" s="93"/>
      <c r="G60" s="93"/>
      <c r="H60" s="93"/>
      <c r="I60" s="93"/>
      <c r="K60" s="93"/>
      <c r="L60" s="93"/>
      <c r="N60" s="93"/>
      <c r="O60" s="93"/>
      <c r="Q60" s="93"/>
      <c r="R60" s="93"/>
    </row>
    <row r="61" spans="1:19" s="86" customFormat="1" ht="13.5" customHeight="1">
      <c r="A61" s="89"/>
      <c r="B61" s="89"/>
      <c r="C61" s="89"/>
      <c r="D61" s="90"/>
      <c r="E61" s="94"/>
    </row>
    <row r="62" spans="1:19" s="86" customFormat="1" ht="13.5" customHeight="1">
      <c r="A62" s="89"/>
      <c r="B62" s="89"/>
      <c r="C62" s="89"/>
      <c r="D62" s="90"/>
      <c r="E62" s="94"/>
    </row>
    <row r="63" spans="1:19" s="86" customFormat="1" ht="13.5" customHeight="1">
      <c r="A63" s="89"/>
      <c r="B63" s="89"/>
      <c r="C63" s="89"/>
      <c r="D63" s="90"/>
      <c r="E63" s="94"/>
    </row>
    <row r="64" spans="1:19" s="86" customFormat="1" ht="13.5" customHeight="1">
      <c r="A64" s="89"/>
      <c r="B64" s="89"/>
      <c r="C64" s="89"/>
      <c r="D64" s="90"/>
      <c r="E64" s="94"/>
    </row>
    <row r="65" spans="1:5" s="86" customFormat="1" ht="13.5" customHeight="1">
      <c r="A65" s="89"/>
      <c r="B65" s="89"/>
      <c r="C65" s="89"/>
      <c r="D65" s="90"/>
      <c r="E65" s="94"/>
    </row>
    <row r="66" spans="1:5" s="86" customFormat="1" ht="13.5" customHeight="1">
      <c r="A66" s="89"/>
      <c r="B66" s="89"/>
      <c r="C66" s="89"/>
      <c r="D66" s="90"/>
      <c r="E66" s="94"/>
    </row>
    <row r="67" spans="1:5" s="86" customFormat="1" ht="13.5" customHeight="1">
      <c r="A67" s="89"/>
      <c r="B67" s="89"/>
      <c r="C67" s="89"/>
      <c r="D67" s="90"/>
      <c r="E67" s="94"/>
    </row>
    <row r="68" spans="1:5" s="86" customFormat="1" ht="13.5" customHeight="1">
      <c r="A68" s="89"/>
      <c r="B68" s="89"/>
      <c r="C68" s="89"/>
      <c r="D68" s="90"/>
      <c r="E68" s="94"/>
    </row>
    <row r="69" spans="1:5" s="86" customFormat="1" ht="13.5" customHeight="1">
      <c r="A69" s="89"/>
      <c r="B69" s="89"/>
      <c r="C69" s="89"/>
      <c r="D69" s="90"/>
      <c r="E69" s="94"/>
    </row>
    <row r="70" spans="1:5" s="86" customFormat="1" ht="13.5" customHeight="1">
      <c r="A70" s="89"/>
      <c r="B70" s="89"/>
      <c r="C70" s="89"/>
      <c r="D70" s="90"/>
      <c r="E70" s="94"/>
    </row>
    <row r="71" spans="1:5" s="86" customFormat="1" ht="13.5" customHeight="1">
      <c r="A71" s="89"/>
      <c r="B71" s="89"/>
      <c r="C71" s="89"/>
      <c r="D71" s="90"/>
      <c r="E71" s="94"/>
    </row>
    <row r="72" spans="1:5" s="86" customFormat="1" ht="18" customHeight="1">
      <c r="A72" s="89"/>
      <c r="B72" s="89"/>
      <c r="C72" s="89"/>
      <c r="D72" s="90"/>
      <c r="E72" s="94"/>
    </row>
    <row r="73" spans="1:5" s="86" customFormat="1">
      <c r="A73" s="89"/>
      <c r="B73" s="89"/>
      <c r="C73" s="89"/>
      <c r="D73" s="90"/>
      <c r="E73" s="94"/>
    </row>
    <row r="74" spans="1:5" s="86" customFormat="1" ht="15.75">
      <c r="A74" s="194"/>
      <c r="B74" s="95"/>
      <c r="C74" s="95"/>
      <c r="D74" s="195"/>
      <c r="E74" s="94"/>
    </row>
    <row r="75" spans="1:5" s="86" customFormat="1">
      <c r="A75" s="96"/>
      <c r="B75" s="97"/>
      <c r="C75" s="97"/>
      <c r="D75" s="196"/>
      <c r="E75" s="94"/>
    </row>
    <row r="76" spans="1:5" s="86" customFormat="1">
      <c r="A76" s="96"/>
      <c r="B76" s="96"/>
      <c r="C76" s="97"/>
      <c r="D76" s="196"/>
      <c r="E76" s="94"/>
    </row>
    <row r="77" spans="1:5" s="86" customFormat="1">
      <c r="A77" s="96"/>
      <c r="B77" s="97"/>
      <c r="C77" s="96"/>
      <c r="D77" s="196"/>
      <c r="E77" s="94"/>
    </row>
    <row r="78" spans="1:5" s="86" customFormat="1">
      <c r="A78" s="96"/>
      <c r="B78" s="97"/>
      <c r="C78" s="96"/>
      <c r="D78" s="197"/>
      <c r="E78" s="94"/>
    </row>
    <row r="79" spans="1:5" s="86" customFormat="1">
      <c r="A79" s="96"/>
      <c r="B79" s="97"/>
      <c r="C79" s="96"/>
      <c r="D79" s="197"/>
      <c r="E79" s="94"/>
    </row>
    <row r="80" spans="1:5" s="86" customFormat="1">
      <c r="A80" s="96"/>
      <c r="B80" s="97"/>
      <c r="C80" s="96"/>
      <c r="D80" s="197"/>
      <c r="E80" s="94"/>
    </row>
    <row r="81" spans="1:5" s="86" customFormat="1">
      <c r="A81" s="97"/>
      <c r="B81" s="96"/>
      <c r="C81" s="97"/>
      <c r="D81" s="198"/>
      <c r="E81" s="94"/>
    </row>
    <row r="82" spans="1:5" s="86" customFormat="1">
      <c r="A82" s="97"/>
      <c r="B82" s="97"/>
      <c r="C82" s="97"/>
      <c r="D82" s="198"/>
      <c r="E82" s="94"/>
    </row>
    <row r="83" spans="1:5" s="86" customFormat="1">
      <c r="A83" s="97"/>
      <c r="B83" s="97"/>
      <c r="C83" s="97"/>
      <c r="D83" s="197"/>
      <c r="E83" s="94"/>
    </row>
    <row r="84" spans="1:5" s="86" customFormat="1">
      <c r="A84" s="97"/>
      <c r="B84" s="97"/>
      <c r="C84" s="97"/>
      <c r="D84" s="198"/>
      <c r="E84" s="94"/>
    </row>
    <row r="85" spans="1:5" s="86" customFormat="1">
      <c r="A85" s="97"/>
      <c r="B85" s="97"/>
      <c r="C85" s="96"/>
      <c r="D85" s="198"/>
      <c r="E85" s="94"/>
    </row>
    <row r="86" spans="1:5" s="86" customFormat="1">
      <c r="A86" s="97"/>
      <c r="B86" s="97"/>
      <c r="C86" s="96"/>
      <c r="D86" s="198"/>
      <c r="E86" s="94"/>
    </row>
    <row r="87" spans="1:5" s="86" customFormat="1">
      <c r="A87" s="97"/>
      <c r="B87" s="97"/>
      <c r="C87" s="97"/>
      <c r="D87" s="198"/>
      <c r="E87" s="199"/>
    </row>
    <row r="88" spans="1:5" s="86" customFormat="1">
      <c r="A88" s="97"/>
      <c r="B88" s="97"/>
      <c r="C88" s="97"/>
      <c r="D88" s="198"/>
      <c r="E88" s="199"/>
    </row>
    <row r="89" spans="1:5" s="86" customFormat="1">
      <c r="A89" s="97"/>
      <c r="B89" s="97"/>
      <c r="C89" s="97"/>
      <c r="D89" s="198"/>
      <c r="E89" s="200"/>
    </row>
    <row r="90" spans="1:5" s="86" customFormat="1">
      <c r="A90" s="97"/>
      <c r="B90" s="97"/>
      <c r="C90" s="97"/>
      <c r="D90" s="198"/>
      <c r="E90" s="199"/>
    </row>
    <row r="91" spans="1:5" s="86" customFormat="1">
      <c r="A91" s="97"/>
      <c r="B91" s="97"/>
      <c r="C91" s="97"/>
      <c r="D91" s="198"/>
      <c r="E91" s="199"/>
    </row>
    <row r="92" spans="1:5" s="86" customFormat="1">
      <c r="A92" s="97"/>
      <c r="B92" s="97"/>
      <c r="C92" s="97"/>
      <c r="D92" s="198"/>
      <c r="E92" s="200"/>
    </row>
    <row r="93" spans="1:5" s="86" customFormat="1" ht="13.5" customHeight="1">
      <c r="A93" s="97"/>
      <c r="B93" s="97"/>
      <c r="C93" s="97"/>
      <c r="D93" s="198"/>
      <c r="E93" s="199"/>
    </row>
    <row r="94" spans="1:5" s="86" customFormat="1" ht="13.5" customHeight="1">
      <c r="A94" s="97"/>
      <c r="B94" s="97"/>
      <c r="C94" s="97"/>
      <c r="D94" s="198"/>
      <c r="E94" s="199"/>
    </row>
    <row r="95" spans="1:5" s="86" customFormat="1" ht="13.5" customHeight="1">
      <c r="A95" s="97"/>
      <c r="B95" s="97"/>
      <c r="C95" s="97"/>
      <c r="D95" s="198"/>
      <c r="E95" s="199"/>
    </row>
    <row r="96" spans="1:5" s="86" customFormat="1">
      <c r="A96" s="97"/>
      <c r="B96" s="96"/>
      <c r="C96" s="97"/>
      <c r="D96" s="198"/>
      <c r="E96" s="201"/>
    </row>
    <row r="97" spans="1:5" s="86" customFormat="1" ht="13.5" customHeight="1">
      <c r="A97" s="97"/>
      <c r="B97" s="97"/>
      <c r="C97" s="96"/>
      <c r="D97" s="198"/>
      <c r="E97" s="202"/>
    </row>
    <row r="98" spans="1:5" s="86" customFormat="1" ht="13.5" customHeight="1">
      <c r="A98" s="97"/>
      <c r="B98" s="97"/>
      <c r="C98" s="96"/>
      <c r="D98" s="197"/>
      <c r="E98" s="203"/>
    </row>
    <row r="99" spans="1:5" s="86" customFormat="1" ht="13.5" customHeight="1">
      <c r="A99" s="97"/>
      <c r="B99" s="97"/>
      <c r="C99" s="97"/>
      <c r="D99" s="198"/>
      <c r="E99" s="199"/>
    </row>
    <row r="100" spans="1:5" s="86" customFormat="1" ht="13.5" customHeight="1">
      <c r="A100" s="97"/>
      <c r="B100" s="96"/>
      <c r="C100" s="97"/>
      <c r="D100" s="198"/>
      <c r="E100" s="201"/>
    </row>
    <row r="101" spans="1:5" s="86" customFormat="1" ht="13.5" customHeight="1">
      <c r="A101" s="97"/>
      <c r="B101" s="97"/>
      <c r="C101" s="96"/>
      <c r="D101" s="198"/>
      <c r="E101" s="201"/>
    </row>
    <row r="102" spans="1:5" s="86" customFormat="1" ht="13.5" customHeight="1">
      <c r="A102" s="97"/>
      <c r="B102" s="97"/>
      <c r="C102" s="96"/>
      <c r="D102" s="204"/>
      <c r="E102" s="200"/>
    </row>
    <row r="103" spans="1:5" s="86" customFormat="1" ht="13.5" customHeight="1">
      <c r="A103" s="97"/>
      <c r="B103" s="97"/>
      <c r="C103" s="97"/>
      <c r="D103" s="205"/>
      <c r="E103" s="206"/>
    </row>
    <row r="104" spans="1:5" s="86" customFormat="1">
      <c r="A104" s="97"/>
      <c r="B104" s="97"/>
      <c r="C104" s="97"/>
      <c r="D104" s="197"/>
      <c r="E104" s="207"/>
    </row>
    <row r="105" spans="1:5" s="86" customFormat="1" ht="13.5" customHeight="1">
      <c r="A105" s="97"/>
      <c r="B105" s="97"/>
      <c r="C105" s="97"/>
      <c r="D105" s="198"/>
      <c r="E105" s="199"/>
    </row>
    <row r="106" spans="1:5" s="86" customFormat="1" ht="13.5" customHeight="1">
      <c r="A106" s="97"/>
      <c r="B106" s="97"/>
      <c r="C106" s="96"/>
      <c r="D106" s="198"/>
      <c r="E106" s="208"/>
    </row>
    <row r="107" spans="1:5" s="86" customFormat="1" ht="13.5" customHeight="1">
      <c r="A107" s="97"/>
      <c r="B107" s="97"/>
      <c r="C107" s="96"/>
      <c r="D107" s="198"/>
      <c r="E107" s="200"/>
    </row>
    <row r="108" spans="1:5" s="86" customFormat="1" ht="13.5" customHeight="1">
      <c r="A108" s="97"/>
      <c r="B108" s="97"/>
      <c r="C108" s="97"/>
      <c r="D108" s="198"/>
      <c r="E108" s="199"/>
    </row>
    <row r="109" spans="1:5" s="86" customFormat="1">
      <c r="A109" s="97"/>
      <c r="B109" s="97"/>
      <c r="C109" s="97"/>
      <c r="D109" s="198"/>
      <c r="E109" s="207"/>
    </row>
    <row r="110" spans="1:5" s="86" customFormat="1" ht="13.5" customHeight="1">
      <c r="A110" s="97"/>
      <c r="B110" s="97"/>
      <c r="C110" s="97"/>
      <c r="D110" s="198"/>
      <c r="E110" s="199"/>
    </row>
    <row r="111" spans="1:5" s="86" customFormat="1" ht="13.5" customHeight="1">
      <c r="A111" s="97"/>
      <c r="B111" s="97"/>
      <c r="C111" s="97"/>
      <c r="D111" s="198"/>
      <c r="E111" s="203"/>
    </row>
    <row r="112" spans="1:5" s="86" customFormat="1" ht="13.5" customHeight="1">
      <c r="A112" s="97"/>
      <c r="B112" s="97"/>
      <c r="C112" s="97"/>
      <c r="D112" s="205"/>
      <c r="E112" s="206"/>
    </row>
    <row r="113" spans="1:5" s="86" customFormat="1" ht="13.5" customHeight="1">
      <c r="A113" s="97"/>
      <c r="B113" s="96"/>
      <c r="C113" s="97"/>
      <c r="D113" s="205"/>
      <c r="E113" s="202"/>
    </row>
    <row r="114" spans="1:5" s="86" customFormat="1" ht="13.5" customHeight="1">
      <c r="A114" s="97"/>
      <c r="B114" s="97"/>
      <c r="C114" s="96"/>
      <c r="D114" s="205"/>
      <c r="E114" s="209"/>
    </row>
    <row r="115" spans="1:5" s="86" customFormat="1" ht="13.5" customHeight="1">
      <c r="A115" s="97"/>
      <c r="B115" s="97"/>
      <c r="C115" s="96"/>
      <c r="D115" s="197"/>
      <c r="E115" s="200"/>
    </row>
    <row r="116" spans="1:5" s="86" customFormat="1" ht="13.5" customHeight="1">
      <c r="A116" s="97"/>
      <c r="B116" s="97"/>
      <c r="C116" s="97"/>
      <c r="D116" s="198"/>
      <c r="E116" s="199"/>
    </row>
    <row r="117" spans="1:5" s="86" customFormat="1" ht="13.5" customHeight="1">
      <c r="A117" s="97"/>
      <c r="B117" s="96"/>
      <c r="C117" s="97"/>
      <c r="D117" s="198"/>
      <c r="E117" s="201"/>
    </row>
    <row r="118" spans="1:5" s="86" customFormat="1" ht="13.5" customHeight="1">
      <c r="A118" s="97"/>
      <c r="B118" s="97"/>
      <c r="C118" s="96"/>
      <c r="D118" s="198"/>
      <c r="E118" s="202"/>
    </row>
    <row r="119" spans="1:5" s="86" customFormat="1" ht="13.5" customHeight="1">
      <c r="A119" s="97"/>
      <c r="B119" s="97"/>
      <c r="C119" s="96"/>
      <c r="D119" s="197"/>
      <c r="E119" s="200"/>
    </row>
    <row r="120" spans="1:5" s="86" customFormat="1">
      <c r="A120" s="97"/>
      <c r="B120" s="97"/>
      <c r="C120" s="97"/>
      <c r="D120" s="205"/>
      <c r="E120" s="199"/>
    </row>
    <row r="121" spans="1:5" s="86" customFormat="1" ht="13.5" customHeight="1">
      <c r="A121" s="97"/>
      <c r="B121" s="97"/>
      <c r="C121" s="96"/>
      <c r="D121" s="205"/>
      <c r="E121" s="202"/>
    </row>
    <row r="122" spans="1:5" s="86" customFormat="1" ht="13.5" customHeight="1">
      <c r="A122" s="97"/>
      <c r="B122" s="97"/>
      <c r="C122" s="97"/>
      <c r="D122" s="197"/>
      <c r="E122" s="203"/>
    </row>
    <row r="123" spans="1:5" s="86" customFormat="1" ht="13.5" customHeight="1">
      <c r="A123" s="97"/>
      <c r="B123" s="97"/>
      <c r="C123" s="97"/>
      <c r="D123" s="198"/>
      <c r="E123" s="199"/>
    </row>
    <row r="124" spans="1:5" s="86" customFormat="1" ht="13.5" customHeight="1">
      <c r="A124" s="97"/>
      <c r="B124" s="97"/>
      <c r="C124" s="97"/>
      <c r="D124" s="197"/>
      <c r="E124" s="200"/>
    </row>
    <row r="125" spans="1:5" s="86" customFormat="1" ht="13.5" customHeight="1">
      <c r="A125" s="97"/>
      <c r="B125" s="97"/>
      <c r="C125" s="97"/>
      <c r="D125" s="198"/>
      <c r="E125" s="199"/>
    </row>
    <row r="126" spans="1:5" s="86" customFormat="1" ht="13.5" customHeight="1">
      <c r="A126" s="97"/>
      <c r="B126" s="97"/>
      <c r="C126" s="97"/>
      <c r="D126" s="198"/>
      <c r="E126" s="199"/>
    </row>
    <row r="127" spans="1:5" s="86" customFormat="1" ht="13.5" customHeight="1">
      <c r="A127" s="96"/>
      <c r="B127" s="97"/>
      <c r="C127" s="97"/>
      <c r="D127" s="196"/>
      <c r="E127" s="202"/>
    </row>
    <row r="128" spans="1:5" s="86" customFormat="1" ht="13.5" customHeight="1">
      <c r="A128" s="97"/>
      <c r="B128" s="96"/>
      <c r="C128" s="96"/>
      <c r="D128" s="210"/>
      <c r="E128" s="202"/>
    </row>
    <row r="129" spans="1:5" s="86" customFormat="1" ht="13.5">
      <c r="A129" s="97"/>
      <c r="B129" s="96"/>
      <c r="C129" s="96"/>
      <c r="D129" s="210"/>
      <c r="E129" s="201"/>
    </row>
    <row r="130" spans="1:5" s="86" customFormat="1">
      <c r="A130" s="97"/>
      <c r="B130" s="96"/>
      <c r="C130" s="96"/>
      <c r="D130" s="197"/>
      <c r="E130" s="207"/>
    </row>
    <row r="131" spans="1:5" s="86" customFormat="1">
      <c r="A131" s="97"/>
      <c r="B131" s="97"/>
      <c r="C131" s="97"/>
      <c r="D131" s="198"/>
      <c r="E131" s="199"/>
    </row>
    <row r="132" spans="1:5" s="86" customFormat="1">
      <c r="A132" s="97"/>
      <c r="B132" s="96"/>
      <c r="C132" s="97"/>
      <c r="D132" s="198"/>
      <c r="E132" s="202"/>
    </row>
    <row r="133" spans="1:5" s="86" customFormat="1">
      <c r="A133" s="97"/>
      <c r="B133" s="97"/>
      <c r="C133" s="96"/>
      <c r="D133" s="198"/>
      <c r="E133" s="201"/>
    </row>
    <row r="134" spans="1:5" s="86" customFormat="1">
      <c r="A134" s="97"/>
      <c r="B134" s="97"/>
      <c r="C134" s="96"/>
      <c r="D134" s="197"/>
      <c r="E134" s="200"/>
    </row>
    <row r="135" spans="1:5" s="86" customFormat="1">
      <c r="A135" s="97"/>
      <c r="B135" s="97"/>
      <c r="C135" s="97"/>
      <c r="D135" s="198"/>
      <c r="E135" s="199"/>
    </row>
    <row r="136" spans="1:5" s="86" customFormat="1">
      <c r="A136" s="97"/>
      <c r="B136" s="97"/>
      <c r="C136" s="97"/>
      <c r="D136" s="198"/>
      <c r="E136" s="199"/>
    </row>
    <row r="137" spans="1:5" s="86" customFormat="1">
      <c r="A137" s="97"/>
      <c r="B137" s="97"/>
      <c r="C137" s="97"/>
      <c r="D137" s="98"/>
      <c r="E137" s="99"/>
    </row>
    <row r="138" spans="1:5" s="86" customFormat="1">
      <c r="A138" s="97"/>
      <c r="B138" s="97"/>
      <c r="C138" s="97"/>
      <c r="D138" s="198"/>
      <c r="E138" s="199"/>
    </row>
    <row r="139" spans="1:5" s="86" customFormat="1">
      <c r="A139" s="97"/>
      <c r="B139" s="97"/>
      <c r="C139" s="97"/>
      <c r="D139" s="198"/>
      <c r="E139" s="199"/>
    </row>
    <row r="140" spans="1:5" s="86" customFormat="1">
      <c r="A140" s="97"/>
      <c r="B140" s="97"/>
      <c r="C140" s="97"/>
      <c r="D140" s="198"/>
      <c r="E140" s="199"/>
    </row>
    <row r="141" spans="1:5" s="86" customFormat="1">
      <c r="A141" s="97"/>
      <c r="B141" s="97"/>
      <c r="C141" s="97"/>
      <c r="D141" s="197"/>
      <c r="E141" s="200"/>
    </row>
    <row r="142" spans="1:5" s="86" customFormat="1">
      <c r="A142" s="97"/>
      <c r="B142" s="97"/>
      <c r="C142" s="97"/>
      <c r="D142" s="198"/>
      <c r="E142" s="199"/>
    </row>
    <row r="143" spans="1:5" s="86" customFormat="1">
      <c r="A143" s="97"/>
      <c r="B143" s="97"/>
      <c r="C143" s="97"/>
      <c r="D143" s="197"/>
      <c r="E143" s="200"/>
    </row>
    <row r="144" spans="1:5" s="86" customFormat="1">
      <c r="A144" s="97"/>
      <c r="B144" s="97"/>
      <c r="C144" s="97"/>
      <c r="D144" s="198"/>
      <c r="E144" s="199"/>
    </row>
    <row r="145" spans="1:5" s="86" customFormat="1">
      <c r="A145" s="97"/>
      <c r="B145" s="97"/>
      <c r="C145" s="97"/>
      <c r="D145" s="198"/>
      <c r="E145" s="199"/>
    </row>
    <row r="146" spans="1:5" s="86" customFormat="1">
      <c r="A146" s="97"/>
      <c r="B146" s="97"/>
      <c r="C146" s="97"/>
      <c r="D146" s="198"/>
      <c r="E146" s="199"/>
    </row>
    <row r="147" spans="1:5" s="86" customFormat="1">
      <c r="A147" s="97"/>
      <c r="B147" s="97"/>
      <c r="C147" s="97"/>
      <c r="D147" s="198"/>
      <c r="E147" s="199"/>
    </row>
    <row r="148" spans="1:5" s="86" customFormat="1">
      <c r="A148" s="211"/>
      <c r="B148" s="211"/>
      <c r="C148" s="211"/>
      <c r="D148" s="212"/>
      <c r="E148" s="100"/>
    </row>
    <row r="149" spans="1:5" s="86" customFormat="1">
      <c r="A149" s="97"/>
      <c r="B149" s="97"/>
      <c r="C149" s="96"/>
      <c r="D149" s="198"/>
      <c r="E149" s="201"/>
    </row>
    <row r="150" spans="1:5" s="86" customFormat="1">
      <c r="A150" s="97"/>
      <c r="B150" s="97"/>
      <c r="C150" s="97"/>
      <c r="D150" s="101"/>
      <c r="E150" s="102"/>
    </row>
    <row r="151" spans="1:5" s="86" customFormat="1">
      <c r="A151" s="97"/>
      <c r="B151" s="97"/>
      <c r="C151" s="97"/>
      <c r="D151" s="198"/>
      <c r="E151" s="199"/>
    </row>
    <row r="152" spans="1:5" s="86" customFormat="1">
      <c r="A152" s="97"/>
      <c r="B152" s="97"/>
      <c r="C152" s="97"/>
      <c r="D152" s="98"/>
      <c r="E152" s="99"/>
    </row>
    <row r="153" spans="1:5" s="86" customFormat="1">
      <c r="A153" s="97"/>
      <c r="B153" s="97"/>
      <c r="C153" s="97"/>
      <c r="D153" s="98"/>
      <c r="E153" s="99"/>
    </row>
    <row r="154" spans="1:5" s="86" customFormat="1">
      <c r="A154" s="97"/>
      <c r="B154" s="97"/>
      <c r="C154" s="97"/>
      <c r="D154" s="198"/>
      <c r="E154" s="199"/>
    </row>
    <row r="155" spans="1:5" s="86" customFormat="1">
      <c r="A155" s="97"/>
      <c r="B155" s="97"/>
      <c r="C155" s="97"/>
      <c r="D155" s="197"/>
      <c r="E155" s="200"/>
    </row>
    <row r="156" spans="1:5" s="86" customFormat="1">
      <c r="A156" s="97"/>
      <c r="B156" s="97"/>
      <c r="C156" s="97"/>
      <c r="D156" s="198"/>
      <c r="E156" s="199"/>
    </row>
    <row r="157" spans="1:5" s="86" customFormat="1">
      <c r="A157" s="97"/>
      <c r="B157" s="97"/>
      <c r="C157" s="97"/>
      <c r="D157" s="198"/>
      <c r="E157" s="199"/>
    </row>
    <row r="158" spans="1:5" s="86" customFormat="1">
      <c r="A158" s="97"/>
      <c r="B158" s="97"/>
      <c r="C158" s="97"/>
      <c r="D158" s="197"/>
      <c r="E158" s="200"/>
    </row>
    <row r="159" spans="1:5" s="86" customFormat="1">
      <c r="A159" s="97"/>
      <c r="B159" s="97"/>
      <c r="C159" s="97"/>
      <c r="D159" s="198"/>
      <c r="E159" s="199"/>
    </row>
    <row r="160" spans="1:5" s="86" customFormat="1">
      <c r="A160" s="97"/>
      <c r="B160" s="97"/>
      <c r="C160" s="97"/>
      <c r="D160" s="98"/>
      <c r="E160" s="99"/>
    </row>
    <row r="161" spans="1:5" s="86" customFormat="1">
      <c r="A161" s="97"/>
      <c r="B161" s="97"/>
      <c r="C161" s="97"/>
      <c r="D161" s="197"/>
      <c r="E161" s="102"/>
    </row>
    <row r="162" spans="1:5" s="86" customFormat="1">
      <c r="A162" s="97"/>
      <c r="B162" s="97"/>
      <c r="C162" s="97"/>
      <c r="D162" s="205"/>
      <c r="E162" s="99"/>
    </row>
    <row r="163" spans="1:5" s="86" customFormat="1">
      <c r="A163" s="97"/>
      <c r="B163" s="97"/>
      <c r="C163" s="97"/>
      <c r="D163" s="197"/>
      <c r="E163" s="200"/>
    </row>
    <row r="164" spans="1:5" s="86" customFormat="1">
      <c r="A164" s="97"/>
      <c r="B164" s="97"/>
      <c r="C164" s="97"/>
      <c r="D164" s="198"/>
      <c r="E164" s="199"/>
    </row>
    <row r="165" spans="1:5" s="86" customFormat="1">
      <c r="A165" s="97"/>
      <c r="B165" s="97"/>
      <c r="C165" s="96"/>
      <c r="D165" s="198"/>
      <c r="E165" s="201"/>
    </row>
    <row r="166" spans="1:5" s="86" customFormat="1">
      <c r="A166" s="97"/>
      <c r="B166" s="97"/>
      <c r="C166" s="97"/>
      <c r="D166" s="205"/>
      <c r="E166" s="200"/>
    </row>
    <row r="167" spans="1:5" s="86" customFormat="1">
      <c r="A167" s="97"/>
      <c r="B167" s="97"/>
      <c r="C167" s="97"/>
      <c r="D167" s="205"/>
      <c r="E167" s="99"/>
    </row>
    <row r="168" spans="1:5" s="86" customFormat="1">
      <c r="A168" s="97"/>
      <c r="B168" s="97"/>
      <c r="C168" s="96"/>
      <c r="D168" s="205"/>
      <c r="E168" s="103"/>
    </row>
    <row r="169" spans="1:5" s="86" customFormat="1">
      <c r="A169" s="97"/>
      <c r="B169" s="97"/>
      <c r="C169" s="96"/>
      <c r="D169" s="197"/>
      <c r="E169" s="207"/>
    </row>
    <row r="170" spans="1:5" s="86" customFormat="1" ht="11.25" customHeight="1">
      <c r="A170" s="97"/>
      <c r="B170" s="97"/>
      <c r="C170" s="97"/>
      <c r="D170" s="198"/>
      <c r="E170" s="199"/>
    </row>
    <row r="171" spans="1:5" s="86" customFormat="1" ht="24" customHeight="1">
      <c r="A171" s="97"/>
      <c r="B171" s="97"/>
      <c r="C171" s="97"/>
      <c r="D171" s="101"/>
      <c r="E171" s="92"/>
    </row>
    <row r="172" spans="1:5" s="86" customFormat="1" ht="15" customHeight="1">
      <c r="A172" s="97"/>
      <c r="B172" s="97"/>
      <c r="C172" s="97"/>
      <c r="D172" s="98"/>
      <c r="E172" s="99"/>
    </row>
    <row r="173" spans="1:5" s="86" customFormat="1" ht="11.25" customHeight="1">
      <c r="A173" s="97"/>
      <c r="B173" s="96"/>
      <c r="C173" s="97"/>
      <c r="D173" s="98"/>
      <c r="E173" s="104"/>
    </row>
    <row r="174" spans="1:5" s="86" customFormat="1">
      <c r="A174" s="97"/>
      <c r="B174" s="97"/>
      <c r="C174" s="96"/>
      <c r="D174" s="98"/>
      <c r="E174" s="104"/>
    </row>
    <row r="175" spans="1:5" s="86" customFormat="1" ht="13.5" customHeight="1">
      <c r="A175" s="97"/>
      <c r="B175" s="97"/>
      <c r="C175" s="97"/>
      <c r="D175" s="101"/>
      <c r="E175" s="102"/>
    </row>
    <row r="176" spans="1:5" s="86" customFormat="1" ht="12.75" customHeight="1">
      <c r="A176" s="97"/>
      <c r="B176" s="97"/>
      <c r="C176" s="97"/>
      <c r="D176" s="98"/>
      <c r="E176" s="99"/>
    </row>
    <row r="177" spans="1:5" s="86" customFormat="1" ht="12.75" customHeight="1">
      <c r="A177" s="97"/>
      <c r="B177" s="96"/>
      <c r="C177" s="97"/>
      <c r="D177" s="98"/>
      <c r="E177" s="105"/>
    </row>
    <row r="178" spans="1:5" s="86" customFormat="1">
      <c r="A178" s="97"/>
      <c r="B178" s="97"/>
      <c r="C178" s="96"/>
      <c r="D178" s="98"/>
      <c r="E178" s="201"/>
    </row>
    <row r="179" spans="1:5" s="86" customFormat="1">
      <c r="A179" s="97"/>
      <c r="B179" s="97"/>
      <c r="C179" s="96"/>
      <c r="D179" s="197"/>
      <c r="E179" s="207"/>
    </row>
    <row r="180" spans="1:5" s="86" customFormat="1">
      <c r="A180" s="97"/>
      <c r="B180" s="97"/>
      <c r="C180" s="97"/>
      <c r="D180" s="198"/>
      <c r="E180" s="199"/>
    </row>
    <row r="181" spans="1:5" s="86" customFormat="1">
      <c r="A181" s="97"/>
      <c r="B181" s="97"/>
      <c r="C181" s="96"/>
      <c r="D181" s="198"/>
      <c r="E181" s="103"/>
    </row>
    <row r="182" spans="1:5" s="86" customFormat="1">
      <c r="A182" s="97"/>
      <c r="B182" s="97"/>
      <c r="C182" s="97"/>
      <c r="D182" s="101"/>
      <c r="E182" s="102"/>
    </row>
    <row r="183" spans="1:5" s="86" customFormat="1" ht="19.5" customHeight="1">
      <c r="A183" s="97"/>
      <c r="B183" s="97"/>
      <c r="C183" s="97"/>
      <c r="D183" s="98"/>
      <c r="E183" s="99"/>
    </row>
    <row r="184" spans="1:5" s="86" customFormat="1" ht="15" customHeight="1">
      <c r="A184" s="97"/>
      <c r="B184" s="97"/>
      <c r="C184" s="97"/>
      <c r="D184" s="198"/>
      <c r="E184" s="199"/>
    </row>
    <row r="185" spans="1:5" s="86" customFormat="1" ht="15.75">
      <c r="A185" s="194"/>
      <c r="B185" s="106"/>
      <c r="C185" s="106"/>
      <c r="D185" s="106"/>
      <c r="E185" s="202"/>
    </row>
    <row r="186" spans="1:5" s="86" customFormat="1">
      <c r="A186" s="96"/>
      <c r="B186" s="97"/>
      <c r="C186" s="97"/>
      <c r="D186" s="196"/>
      <c r="E186" s="202"/>
    </row>
    <row r="187" spans="1:5" s="86" customFormat="1">
      <c r="A187" s="96"/>
      <c r="B187" s="96"/>
      <c r="C187" s="97"/>
      <c r="D187" s="196"/>
      <c r="E187" s="201"/>
    </row>
    <row r="188" spans="1:5" s="86" customFormat="1">
      <c r="A188" s="97"/>
      <c r="B188" s="97"/>
      <c r="C188" s="96"/>
      <c r="D188" s="198"/>
      <c r="E188" s="202"/>
    </row>
    <row r="189" spans="1:5" s="86" customFormat="1">
      <c r="A189" s="97"/>
      <c r="B189" s="97"/>
      <c r="C189" s="97"/>
      <c r="D189" s="204"/>
      <c r="E189" s="200"/>
    </row>
    <row r="190" spans="1:5" s="86" customFormat="1">
      <c r="A190" s="97"/>
      <c r="B190" s="96"/>
      <c r="C190" s="97"/>
      <c r="D190" s="198"/>
      <c r="E190" s="201"/>
    </row>
    <row r="191" spans="1:5" s="86" customFormat="1" ht="22.5" customHeight="1">
      <c r="A191" s="97"/>
      <c r="B191" s="97"/>
      <c r="C191" s="96"/>
      <c r="D191" s="198"/>
      <c r="E191" s="201"/>
    </row>
    <row r="192" spans="1:5" s="86" customFormat="1">
      <c r="A192" s="97"/>
      <c r="B192" s="97"/>
      <c r="C192" s="97"/>
      <c r="D192" s="197"/>
      <c r="E192" s="207"/>
    </row>
    <row r="193" spans="1:5" s="86" customFormat="1">
      <c r="A193" s="97"/>
      <c r="B193" s="97"/>
      <c r="C193" s="96"/>
      <c r="D193" s="198"/>
      <c r="E193" s="208"/>
    </row>
    <row r="194" spans="1:5" s="86" customFormat="1">
      <c r="A194" s="97"/>
      <c r="B194" s="97"/>
      <c r="C194" s="97"/>
      <c r="D194" s="198"/>
      <c r="E194" s="207"/>
    </row>
    <row r="195" spans="1:5" s="86" customFormat="1">
      <c r="A195" s="97"/>
      <c r="B195" s="96"/>
      <c r="C195" s="97"/>
      <c r="D195" s="205"/>
      <c r="E195" s="202"/>
    </row>
    <row r="196" spans="1:5" s="86" customFormat="1" ht="13.5" customHeight="1">
      <c r="A196" s="97"/>
      <c r="B196" s="97"/>
      <c r="C196" s="96"/>
      <c r="D196" s="205"/>
      <c r="E196" s="209"/>
    </row>
    <row r="197" spans="1:5" s="86" customFormat="1" ht="13.5" customHeight="1">
      <c r="A197" s="97"/>
      <c r="B197" s="97"/>
      <c r="C197" s="97"/>
      <c r="D197" s="197"/>
      <c r="E197" s="200"/>
    </row>
    <row r="198" spans="1:5" s="86" customFormat="1" ht="13.5" customHeight="1">
      <c r="A198" s="96"/>
      <c r="B198" s="97"/>
      <c r="C198" s="97"/>
      <c r="D198" s="196"/>
      <c r="E198" s="202"/>
    </row>
    <row r="199" spans="1:5" s="86" customFormat="1">
      <c r="A199" s="97"/>
      <c r="B199" s="96"/>
      <c r="C199" s="97"/>
      <c r="D199" s="198"/>
      <c r="E199" s="202"/>
    </row>
    <row r="200" spans="1:5" s="86" customFormat="1">
      <c r="A200" s="97"/>
      <c r="B200" s="97"/>
      <c r="C200" s="96"/>
      <c r="D200" s="198"/>
      <c r="E200" s="201"/>
    </row>
    <row r="201" spans="1:5" s="86" customFormat="1">
      <c r="A201" s="97"/>
      <c r="B201" s="97"/>
      <c r="C201" s="96"/>
      <c r="D201" s="197"/>
      <c r="E201" s="200"/>
    </row>
    <row r="202" spans="1:5" s="86" customFormat="1">
      <c r="A202" s="97"/>
      <c r="B202" s="97"/>
      <c r="C202" s="96"/>
      <c r="D202" s="198"/>
      <c r="E202" s="201"/>
    </row>
    <row r="203" spans="1:5" s="86" customFormat="1">
      <c r="A203" s="97"/>
      <c r="B203" s="97"/>
      <c r="C203" s="97"/>
      <c r="D203" s="101"/>
      <c r="E203" s="102"/>
    </row>
    <row r="204" spans="1:5" s="86" customFormat="1">
      <c r="A204" s="97"/>
      <c r="B204" s="97"/>
      <c r="C204" s="96"/>
      <c r="D204" s="205"/>
      <c r="E204" s="103"/>
    </row>
    <row r="205" spans="1:5" s="86" customFormat="1">
      <c r="A205" s="97"/>
      <c r="B205" s="97"/>
      <c r="C205" s="96"/>
      <c r="D205" s="197"/>
      <c r="E205" s="207"/>
    </row>
    <row r="206" spans="1:5" s="86" customFormat="1">
      <c r="A206" s="97"/>
      <c r="B206" s="97"/>
      <c r="C206" s="97"/>
      <c r="D206" s="101"/>
      <c r="E206" s="107"/>
    </row>
    <row r="207" spans="1:5" s="86" customFormat="1">
      <c r="A207" s="97"/>
      <c r="B207" s="96"/>
      <c r="C207" s="97"/>
      <c r="D207" s="98"/>
      <c r="E207" s="105"/>
    </row>
    <row r="208" spans="1:5" s="86" customFormat="1">
      <c r="A208" s="97"/>
      <c r="B208" s="97"/>
      <c r="C208" s="96"/>
      <c r="D208" s="98"/>
      <c r="E208" s="201"/>
    </row>
    <row r="209" spans="1:18" s="86" customFormat="1">
      <c r="A209" s="97"/>
      <c r="B209" s="97"/>
      <c r="C209" s="96"/>
      <c r="D209" s="197"/>
      <c r="E209" s="207"/>
    </row>
    <row r="210" spans="1:18" s="108" customFormat="1" ht="18" customHeight="1">
      <c r="A210" s="97"/>
      <c r="B210" s="97"/>
      <c r="C210" s="96"/>
      <c r="D210" s="197"/>
      <c r="E210" s="207"/>
      <c r="F210" s="86"/>
      <c r="G210" s="86"/>
      <c r="H210" s="86"/>
      <c r="I210" s="86"/>
      <c r="K210" s="86"/>
      <c r="L210" s="86"/>
      <c r="N210" s="86"/>
      <c r="O210" s="86"/>
      <c r="Q210" s="86"/>
      <c r="R210" s="86"/>
    </row>
    <row r="211" spans="1:18" s="86" customFormat="1" ht="28.5" customHeight="1">
      <c r="A211" s="97"/>
      <c r="B211" s="97"/>
      <c r="C211" s="97"/>
      <c r="D211" s="198"/>
      <c r="E211" s="199"/>
    </row>
    <row r="212" spans="1:18" s="86" customFormat="1" ht="19.5">
      <c r="A212" s="400"/>
      <c r="B212" s="401"/>
      <c r="C212" s="401"/>
      <c r="D212" s="401"/>
      <c r="E212" s="401"/>
      <c r="F212" s="108"/>
      <c r="G212" s="108"/>
      <c r="H212" s="108"/>
      <c r="I212" s="108"/>
      <c r="K212" s="108"/>
      <c r="L212" s="108"/>
      <c r="N212" s="108"/>
      <c r="O212" s="108"/>
      <c r="Q212" s="108"/>
      <c r="R212" s="108"/>
    </row>
    <row r="213" spans="1:18" s="86" customFormat="1">
      <c r="A213" s="211"/>
      <c r="B213" s="211"/>
      <c r="C213" s="211"/>
      <c r="D213" s="212"/>
      <c r="E213" s="100"/>
    </row>
    <row r="214" spans="1:18" s="86" customFormat="1">
      <c r="A214" s="97"/>
      <c r="B214" s="97"/>
      <c r="C214" s="97"/>
      <c r="D214" s="109"/>
    </row>
    <row r="215" spans="1:18" s="86" customFormat="1" ht="17.25" customHeight="1">
      <c r="A215" s="110"/>
      <c r="B215" s="96"/>
      <c r="C215" s="96"/>
      <c r="D215" s="111"/>
      <c r="E215" s="112"/>
    </row>
    <row r="216" spans="1:18" s="86" customFormat="1" ht="13.5" customHeight="1">
      <c r="A216" s="96"/>
      <c r="B216" s="96"/>
      <c r="C216" s="96"/>
      <c r="D216" s="111"/>
      <c r="E216" s="112"/>
    </row>
    <row r="217" spans="1:18" s="86" customFormat="1">
      <c r="A217" s="96"/>
      <c r="B217" s="96"/>
      <c r="C217" s="96"/>
      <c r="D217" s="111"/>
      <c r="E217" s="112"/>
    </row>
    <row r="218" spans="1:18" s="86" customFormat="1">
      <c r="A218" s="96"/>
      <c r="B218" s="96"/>
      <c r="C218" s="96"/>
      <c r="D218" s="111"/>
      <c r="E218" s="112"/>
    </row>
    <row r="219" spans="1:18" s="86" customFormat="1">
      <c r="A219" s="96"/>
      <c r="B219" s="96"/>
      <c r="C219" s="96"/>
      <c r="D219" s="111"/>
      <c r="E219" s="112"/>
    </row>
    <row r="220" spans="1:18" s="86" customFormat="1">
      <c r="A220" s="96"/>
      <c r="B220" s="96"/>
      <c r="C220" s="96"/>
      <c r="D220" s="109"/>
    </row>
    <row r="221" spans="1:18" s="86" customFormat="1">
      <c r="A221" s="96"/>
      <c r="B221" s="96"/>
      <c r="C221" s="96"/>
      <c r="D221" s="111"/>
      <c r="E221" s="112"/>
    </row>
    <row r="222" spans="1:18" s="86" customFormat="1" ht="22.5" customHeight="1">
      <c r="A222" s="96"/>
      <c r="B222" s="96"/>
      <c r="C222" s="96"/>
      <c r="D222" s="111"/>
      <c r="E222" s="113"/>
    </row>
    <row r="223" spans="1:18" s="86" customFormat="1" ht="22.5" customHeight="1">
      <c r="A223" s="96"/>
      <c r="B223" s="96"/>
      <c r="C223" s="96"/>
      <c r="D223" s="111"/>
      <c r="E223" s="112"/>
    </row>
    <row r="224" spans="1:18" s="86" customFormat="1">
      <c r="A224" s="96"/>
      <c r="B224" s="96"/>
      <c r="C224" s="96"/>
      <c r="D224" s="111"/>
      <c r="E224" s="208"/>
    </row>
    <row r="225" spans="1:5" s="86" customFormat="1">
      <c r="A225" s="97"/>
      <c r="B225" s="97"/>
      <c r="C225" s="97"/>
      <c r="D225" s="197"/>
      <c r="E225" s="203"/>
    </row>
    <row r="226" spans="1:5" s="86" customFormat="1">
      <c r="A226" s="97"/>
      <c r="B226" s="97"/>
      <c r="C226" s="97"/>
      <c r="D226" s="109"/>
    </row>
    <row r="227" spans="1:5" s="86" customFormat="1">
      <c r="A227" s="97"/>
      <c r="B227" s="97"/>
      <c r="C227" s="97"/>
      <c r="D227" s="109"/>
    </row>
    <row r="228" spans="1:5" s="86" customFormat="1">
      <c r="A228" s="97"/>
      <c r="B228" s="97"/>
      <c r="C228" s="97"/>
      <c r="D228" s="109"/>
    </row>
    <row r="229" spans="1:5" s="86" customFormat="1">
      <c r="A229" s="97"/>
      <c r="B229" s="97"/>
      <c r="C229" s="97"/>
      <c r="D229" s="109"/>
    </row>
    <row r="230" spans="1:5" s="86" customFormat="1">
      <c r="A230" s="97"/>
      <c r="B230" s="97"/>
      <c r="C230" s="97"/>
      <c r="D230" s="109"/>
    </row>
    <row r="231" spans="1:5" s="86" customFormat="1">
      <c r="A231" s="97"/>
      <c r="B231" s="97"/>
      <c r="C231" s="97"/>
      <c r="D231" s="109"/>
    </row>
    <row r="232" spans="1:5" s="86" customFormat="1">
      <c r="A232" s="97"/>
      <c r="B232" s="97"/>
      <c r="C232" s="97"/>
      <c r="D232" s="109"/>
    </row>
    <row r="233" spans="1:5" s="86" customFormat="1">
      <c r="A233" s="97"/>
      <c r="B233" s="97"/>
      <c r="C233" s="97"/>
      <c r="D233" s="109"/>
    </row>
    <row r="234" spans="1:5" s="86" customFormat="1">
      <c r="A234" s="97"/>
      <c r="B234" s="97"/>
      <c r="C234" s="97"/>
      <c r="D234" s="109"/>
    </row>
    <row r="235" spans="1:5" s="86" customFormat="1">
      <c r="A235" s="97"/>
      <c r="B235" s="97"/>
      <c r="C235" s="97"/>
      <c r="D235" s="109"/>
    </row>
    <row r="236" spans="1:5" s="86" customFormat="1">
      <c r="A236" s="97"/>
      <c r="B236" s="97"/>
      <c r="C236" s="97"/>
      <c r="D236" s="109"/>
    </row>
    <row r="237" spans="1:5" s="86" customFormat="1">
      <c r="A237" s="97"/>
      <c r="B237" s="97"/>
      <c r="C237" s="97"/>
      <c r="D237" s="109"/>
    </row>
    <row r="238" spans="1:5" s="86" customFormat="1">
      <c r="A238" s="97"/>
      <c r="B238" s="97"/>
      <c r="C238" s="97"/>
      <c r="D238" s="109"/>
    </row>
    <row r="239" spans="1:5" s="86" customFormat="1">
      <c r="A239" s="97"/>
      <c r="B239" s="97"/>
      <c r="C239" s="97"/>
      <c r="D239" s="109"/>
    </row>
    <row r="240" spans="1:5" s="86" customFormat="1">
      <c r="A240" s="97"/>
      <c r="B240" s="97"/>
      <c r="C240" s="97"/>
      <c r="D240" s="109"/>
    </row>
    <row r="241" spans="1:4" s="86" customFormat="1">
      <c r="A241" s="97"/>
      <c r="B241" s="97"/>
      <c r="C241" s="97"/>
      <c r="D241" s="109"/>
    </row>
    <row r="242" spans="1:4" s="86" customFormat="1">
      <c r="A242" s="97"/>
      <c r="B242" s="97"/>
      <c r="C242" s="97"/>
      <c r="D242" s="109"/>
    </row>
    <row r="243" spans="1:4" s="86" customFormat="1">
      <c r="A243" s="97"/>
      <c r="B243" s="97"/>
      <c r="C243" s="97"/>
      <c r="D243" s="109"/>
    </row>
    <row r="244" spans="1:4" s="86" customFormat="1">
      <c r="A244" s="97"/>
      <c r="B244" s="97"/>
      <c r="C244" s="97"/>
      <c r="D244" s="109"/>
    </row>
    <row r="245" spans="1:4" s="86" customFormat="1">
      <c r="A245" s="97"/>
      <c r="B245" s="97"/>
      <c r="C245" s="97"/>
      <c r="D245" s="109"/>
    </row>
    <row r="246" spans="1:4" s="86" customFormat="1">
      <c r="A246" s="97"/>
      <c r="B246" s="97"/>
      <c r="C246" s="97"/>
      <c r="D246" s="109"/>
    </row>
    <row r="247" spans="1:4" s="86" customFormat="1">
      <c r="A247" s="97"/>
      <c r="B247" s="97"/>
      <c r="C247" s="97"/>
      <c r="D247" s="109"/>
    </row>
    <row r="248" spans="1:4" s="86" customFormat="1">
      <c r="A248" s="97"/>
      <c r="B248" s="97"/>
      <c r="C248" s="97"/>
      <c r="D248" s="109"/>
    </row>
    <row r="249" spans="1:4" s="86" customFormat="1">
      <c r="A249" s="97"/>
      <c r="B249" s="97"/>
      <c r="C249" s="97"/>
      <c r="D249" s="109"/>
    </row>
    <row r="250" spans="1:4" s="86" customFormat="1">
      <c r="A250" s="97"/>
      <c r="B250" s="97"/>
      <c r="C250" s="97"/>
      <c r="D250" s="109"/>
    </row>
    <row r="251" spans="1:4" s="86" customFormat="1">
      <c r="A251" s="97"/>
      <c r="B251" s="97"/>
      <c r="C251" s="97"/>
      <c r="D251" s="109"/>
    </row>
    <row r="252" spans="1:4" s="86" customFormat="1">
      <c r="A252" s="97"/>
      <c r="B252" s="97"/>
      <c r="C252" s="97"/>
      <c r="D252" s="109"/>
    </row>
    <row r="253" spans="1:4" s="86" customFormat="1">
      <c r="A253" s="97"/>
      <c r="B253" s="97"/>
      <c r="C253" s="97"/>
      <c r="D253" s="109"/>
    </row>
    <row r="254" spans="1:4" s="86" customFormat="1">
      <c r="A254" s="97"/>
      <c r="B254" s="97"/>
      <c r="C254" s="97"/>
      <c r="D254" s="109"/>
    </row>
    <row r="255" spans="1:4" s="86" customFormat="1">
      <c r="A255" s="97"/>
      <c r="B255" s="97"/>
      <c r="C255" s="97"/>
      <c r="D255" s="109"/>
    </row>
    <row r="256" spans="1:4" s="86" customFormat="1">
      <c r="A256" s="97"/>
      <c r="B256" s="97"/>
      <c r="C256" s="97"/>
      <c r="D256" s="109"/>
    </row>
    <row r="257" spans="1:4" s="86" customFormat="1">
      <c r="A257" s="97"/>
      <c r="B257" s="97"/>
      <c r="C257" s="97"/>
      <c r="D257" s="109"/>
    </row>
    <row r="258" spans="1:4" s="86" customFormat="1">
      <c r="A258" s="97"/>
      <c r="B258" s="97"/>
      <c r="C258" s="97"/>
      <c r="D258" s="109"/>
    </row>
    <row r="259" spans="1:4" s="86" customFormat="1">
      <c r="A259" s="97"/>
      <c r="B259" s="97"/>
      <c r="C259" s="97"/>
      <c r="D259" s="109"/>
    </row>
    <row r="260" spans="1:4" s="86" customFormat="1">
      <c r="A260" s="97"/>
      <c r="B260" s="97"/>
      <c r="C260" s="97"/>
      <c r="D260" s="109"/>
    </row>
    <row r="261" spans="1:4" s="86" customFormat="1">
      <c r="A261" s="97"/>
      <c r="B261" s="97"/>
      <c r="C261" s="97"/>
      <c r="D261" s="109"/>
    </row>
    <row r="262" spans="1:4" s="86" customFormat="1">
      <c r="A262" s="97"/>
      <c r="B262" s="97"/>
      <c r="C262" s="97"/>
      <c r="D262" s="109"/>
    </row>
    <row r="263" spans="1:4" s="86" customFormat="1">
      <c r="A263" s="97"/>
      <c r="B263" s="97"/>
      <c r="C263" s="97"/>
      <c r="D263" s="109"/>
    </row>
    <row r="264" spans="1:4" s="86" customFormat="1">
      <c r="A264" s="97"/>
      <c r="B264" s="97"/>
      <c r="C264" s="97"/>
      <c r="D264" s="109"/>
    </row>
    <row r="265" spans="1:4" s="86" customFormat="1">
      <c r="A265" s="97"/>
      <c r="B265" s="97"/>
      <c r="C265" s="97"/>
      <c r="D265" s="109"/>
    </row>
    <row r="266" spans="1:4" s="86" customFormat="1">
      <c r="A266" s="97"/>
      <c r="B266" s="97"/>
      <c r="C266" s="97"/>
      <c r="D266" s="109"/>
    </row>
    <row r="267" spans="1:4" s="86" customFormat="1">
      <c r="A267" s="97"/>
      <c r="B267" s="97"/>
      <c r="C267" s="97"/>
      <c r="D267" s="109"/>
    </row>
    <row r="268" spans="1:4" s="86" customFormat="1">
      <c r="A268" s="97"/>
      <c r="B268" s="97"/>
      <c r="C268" s="97"/>
      <c r="D268" s="109"/>
    </row>
    <row r="269" spans="1:4" s="86" customFormat="1">
      <c r="A269" s="97"/>
      <c r="B269" s="97"/>
      <c r="C269" s="97"/>
      <c r="D269" s="109"/>
    </row>
    <row r="270" spans="1:4" s="86" customFormat="1">
      <c r="A270" s="97"/>
      <c r="B270" s="97"/>
      <c r="C270" s="97"/>
      <c r="D270" s="109"/>
    </row>
    <row r="271" spans="1:4" s="86" customFormat="1">
      <c r="A271" s="97"/>
      <c r="B271" s="97"/>
      <c r="C271" s="97"/>
      <c r="D271" s="109"/>
    </row>
    <row r="272" spans="1:4" s="86" customFormat="1">
      <c r="A272" s="97"/>
      <c r="B272" s="97"/>
      <c r="C272" s="97"/>
      <c r="D272" s="109"/>
    </row>
    <row r="273" spans="1:4" s="86" customFormat="1">
      <c r="A273" s="97"/>
      <c r="B273" s="97"/>
      <c r="C273" s="97"/>
      <c r="D273" s="109"/>
    </row>
    <row r="274" spans="1:4" s="86" customFormat="1">
      <c r="A274" s="97"/>
      <c r="B274" s="97"/>
      <c r="C274" s="97"/>
      <c r="D274" s="109"/>
    </row>
    <row r="275" spans="1:4" s="86" customFormat="1">
      <c r="A275" s="97"/>
      <c r="B275" s="97"/>
      <c r="C275" s="97"/>
      <c r="D275" s="109"/>
    </row>
    <row r="276" spans="1:4" s="86" customFormat="1">
      <c r="A276" s="97"/>
      <c r="B276" s="97"/>
      <c r="C276" s="97"/>
      <c r="D276" s="109"/>
    </row>
    <row r="277" spans="1:4" s="86" customFormat="1">
      <c r="A277" s="97"/>
      <c r="B277" s="97"/>
      <c r="C277" s="97"/>
      <c r="D277" s="109"/>
    </row>
    <row r="278" spans="1:4" s="86" customFormat="1">
      <c r="A278" s="97"/>
      <c r="B278" s="97"/>
      <c r="C278" s="97"/>
      <c r="D278" s="109"/>
    </row>
    <row r="279" spans="1:4" s="86" customFormat="1">
      <c r="A279" s="97"/>
      <c r="B279" s="97"/>
      <c r="C279" s="97"/>
      <c r="D279" s="109"/>
    </row>
    <row r="280" spans="1:4" s="86" customFormat="1">
      <c r="A280" s="97"/>
      <c r="B280" s="97"/>
      <c r="C280" s="97"/>
      <c r="D280" s="109"/>
    </row>
    <row r="281" spans="1:4" s="86" customFormat="1">
      <c r="A281" s="97"/>
      <c r="B281" s="97"/>
      <c r="C281" s="97"/>
      <c r="D281" s="109"/>
    </row>
    <row r="282" spans="1:4" s="86" customFormat="1">
      <c r="A282" s="97"/>
      <c r="B282" s="97"/>
      <c r="C282" s="97"/>
      <c r="D282" s="109"/>
    </row>
    <row r="283" spans="1:4" s="86" customFormat="1">
      <c r="A283" s="97"/>
      <c r="B283" s="97"/>
      <c r="C283" s="97"/>
      <c r="D283" s="109"/>
    </row>
    <row r="284" spans="1:4" s="86" customFormat="1">
      <c r="A284" s="97"/>
      <c r="B284" s="97"/>
      <c r="C284" s="97"/>
      <c r="D284" s="109"/>
    </row>
    <row r="285" spans="1:4" s="86" customFormat="1">
      <c r="A285" s="97"/>
      <c r="B285" s="97"/>
      <c r="C285" s="97"/>
      <c r="D285" s="109"/>
    </row>
    <row r="286" spans="1:4" s="86" customFormat="1">
      <c r="A286" s="97"/>
      <c r="B286" s="97"/>
      <c r="C286" s="97"/>
      <c r="D286" s="109"/>
    </row>
    <row r="287" spans="1:4" s="86" customFormat="1">
      <c r="A287" s="97"/>
      <c r="B287" s="97"/>
      <c r="C287" s="97"/>
      <c r="D287" s="109"/>
    </row>
    <row r="288" spans="1:4" s="86" customFormat="1">
      <c r="A288" s="97"/>
      <c r="B288" s="97"/>
      <c r="C288" s="97"/>
      <c r="D288" s="109"/>
    </row>
    <row r="289" spans="1:4" s="86" customFormat="1">
      <c r="A289" s="97"/>
      <c r="B289" s="97"/>
      <c r="C289" s="97"/>
      <c r="D289" s="109"/>
    </row>
    <row r="290" spans="1:4" s="86" customFormat="1">
      <c r="A290" s="97"/>
      <c r="B290" s="97"/>
      <c r="C290" s="97"/>
      <c r="D290" s="109"/>
    </row>
    <row r="291" spans="1:4" s="86" customFormat="1">
      <c r="A291" s="97"/>
      <c r="B291" s="97"/>
      <c r="C291" s="97"/>
      <c r="D291" s="109"/>
    </row>
    <row r="292" spans="1:4" s="86" customFormat="1">
      <c r="A292" s="97"/>
      <c r="B292" s="97"/>
      <c r="C292" s="97"/>
      <c r="D292" s="109"/>
    </row>
    <row r="293" spans="1:4" s="86" customFormat="1">
      <c r="A293" s="97"/>
      <c r="B293" s="97"/>
      <c r="C293" s="97"/>
      <c r="D293" s="109"/>
    </row>
    <row r="294" spans="1:4" s="86" customFormat="1">
      <c r="A294" s="97"/>
      <c r="B294" s="97"/>
      <c r="C294" s="97"/>
      <c r="D294" s="109"/>
    </row>
    <row r="295" spans="1:4" s="86" customFormat="1">
      <c r="A295" s="97"/>
      <c r="B295" s="97"/>
      <c r="C295" s="97"/>
      <c r="D295" s="109"/>
    </row>
    <row r="296" spans="1:4" s="86" customFormat="1">
      <c r="A296" s="97"/>
      <c r="B296" s="97"/>
      <c r="C296" s="97"/>
      <c r="D296" s="109"/>
    </row>
    <row r="297" spans="1:4" s="86" customFormat="1">
      <c r="A297" s="97"/>
      <c r="B297" s="97"/>
      <c r="C297" s="97"/>
      <c r="D297" s="109"/>
    </row>
    <row r="298" spans="1:4" s="86" customFormat="1">
      <c r="A298" s="97"/>
      <c r="B298" s="97"/>
      <c r="C298" s="97"/>
      <c r="D298" s="109"/>
    </row>
    <row r="299" spans="1:4" s="86" customFormat="1">
      <c r="A299" s="97"/>
      <c r="B299" s="97"/>
      <c r="C299" s="97"/>
      <c r="D299" s="109"/>
    </row>
    <row r="300" spans="1:4" s="86" customFormat="1">
      <c r="A300" s="97"/>
      <c r="B300" s="97"/>
      <c r="C300" s="97"/>
      <c r="D300" s="109"/>
    </row>
    <row r="301" spans="1:4" s="86" customFormat="1">
      <c r="A301" s="97"/>
      <c r="B301" s="97"/>
      <c r="C301" s="97"/>
      <c r="D301" s="109"/>
    </row>
    <row r="302" spans="1:4" s="86" customFormat="1">
      <c r="A302" s="97"/>
      <c r="B302" s="97"/>
      <c r="C302" s="97"/>
      <c r="D302" s="109"/>
    </row>
    <row r="303" spans="1:4" s="86" customFormat="1">
      <c r="A303" s="97"/>
      <c r="B303" s="97"/>
      <c r="C303" s="97"/>
      <c r="D303" s="109"/>
    </row>
    <row r="304" spans="1:4" s="86" customFormat="1">
      <c r="A304" s="97"/>
      <c r="B304" s="97"/>
      <c r="C304" s="97"/>
      <c r="D304" s="109"/>
    </row>
    <row r="305" spans="1:4" s="86" customFormat="1">
      <c r="A305" s="97"/>
      <c r="B305" s="97"/>
      <c r="C305" s="97"/>
      <c r="D305" s="109"/>
    </row>
    <row r="306" spans="1:4" s="86" customFormat="1">
      <c r="A306" s="97"/>
      <c r="B306" s="97"/>
      <c r="C306" s="97"/>
      <c r="D306" s="109"/>
    </row>
    <row r="307" spans="1:4" s="86" customFormat="1">
      <c r="A307" s="97"/>
      <c r="B307" s="97"/>
      <c r="C307" s="97"/>
      <c r="D307" s="109"/>
    </row>
    <row r="308" spans="1:4" s="86" customFormat="1">
      <c r="A308" s="97"/>
      <c r="B308" s="97"/>
      <c r="C308" s="97"/>
      <c r="D308" s="109"/>
    </row>
    <row r="309" spans="1:4" s="86" customFormat="1">
      <c r="A309" s="97"/>
      <c r="B309" s="97"/>
      <c r="C309" s="97"/>
      <c r="D309" s="109"/>
    </row>
    <row r="310" spans="1:4" s="86" customFormat="1">
      <c r="A310" s="97"/>
      <c r="B310" s="97"/>
      <c r="C310" s="97"/>
      <c r="D310" s="109"/>
    </row>
    <row r="311" spans="1:4" s="86" customFormat="1">
      <c r="A311" s="97"/>
      <c r="B311" s="97"/>
      <c r="C311" s="97"/>
      <c r="D311" s="109"/>
    </row>
    <row r="312" spans="1:4" s="86" customFormat="1">
      <c r="A312" s="97"/>
      <c r="B312" s="97"/>
      <c r="C312" s="97"/>
      <c r="D312" s="109"/>
    </row>
    <row r="313" spans="1:4" s="86" customFormat="1">
      <c r="A313" s="97"/>
      <c r="B313" s="97"/>
      <c r="C313" s="97"/>
      <c r="D313" s="109"/>
    </row>
    <row r="314" spans="1:4" s="86" customFormat="1">
      <c r="A314" s="97"/>
      <c r="B314" s="97"/>
      <c r="C314" s="97"/>
      <c r="D314" s="109"/>
    </row>
    <row r="315" spans="1:4" s="86" customFormat="1">
      <c r="A315" s="97"/>
      <c r="B315" s="97"/>
      <c r="C315" s="97"/>
      <c r="D315" s="109"/>
    </row>
    <row r="316" spans="1:4" s="86" customFormat="1">
      <c r="A316" s="97"/>
      <c r="B316" s="97"/>
      <c r="C316" s="97"/>
      <c r="D316" s="109"/>
    </row>
    <row r="317" spans="1:4" s="86" customFormat="1">
      <c r="A317" s="97"/>
      <c r="B317" s="97"/>
      <c r="C317" s="97"/>
      <c r="D317" s="109"/>
    </row>
    <row r="318" spans="1:4" s="86" customFormat="1">
      <c r="A318" s="97"/>
      <c r="B318" s="97"/>
      <c r="C318" s="97"/>
      <c r="D318" s="109"/>
    </row>
    <row r="319" spans="1:4" s="86" customFormat="1">
      <c r="A319" s="97"/>
      <c r="B319" s="97"/>
      <c r="C319" s="97"/>
      <c r="D319" s="109"/>
    </row>
    <row r="320" spans="1:4" s="86" customFormat="1">
      <c r="A320" s="97"/>
      <c r="B320" s="97"/>
      <c r="C320" s="97"/>
      <c r="D320" s="109"/>
    </row>
    <row r="321" spans="1:4" s="86" customFormat="1">
      <c r="A321" s="97"/>
      <c r="B321" s="97"/>
      <c r="C321" s="97"/>
      <c r="D321" s="109"/>
    </row>
    <row r="322" spans="1:4" s="86" customFormat="1">
      <c r="A322" s="97"/>
      <c r="B322" s="97"/>
      <c r="C322" s="97"/>
      <c r="D322" s="109"/>
    </row>
    <row r="323" spans="1:4" s="86" customFormat="1">
      <c r="A323" s="97"/>
      <c r="B323" s="97"/>
      <c r="C323" s="97"/>
      <c r="D323" s="109"/>
    </row>
    <row r="324" spans="1:4" s="86" customFormat="1">
      <c r="A324" s="97"/>
      <c r="B324" s="97"/>
      <c r="C324" s="97"/>
      <c r="D324" s="109"/>
    </row>
    <row r="325" spans="1:4" s="86" customFormat="1">
      <c r="A325" s="97"/>
      <c r="B325" s="97"/>
      <c r="C325" s="97"/>
      <c r="D325" s="109"/>
    </row>
    <row r="326" spans="1:4" s="86" customFormat="1">
      <c r="A326" s="97"/>
      <c r="B326" s="97"/>
      <c r="C326" s="97"/>
      <c r="D326" s="109"/>
    </row>
    <row r="327" spans="1:4" s="86" customFormat="1">
      <c r="A327" s="97"/>
      <c r="B327" s="97"/>
      <c r="C327" s="97"/>
      <c r="D327" s="109"/>
    </row>
    <row r="328" spans="1:4" s="86" customFormat="1">
      <c r="A328" s="97"/>
      <c r="B328" s="97"/>
      <c r="C328" s="97"/>
      <c r="D328" s="109"/>
    </row>
    <row r="329" spans="1:4" s="86" customFormat="1">
      <c r="A329" s="97"/>
      <c r="B329" s="97"/>
      <c r="C329" s="97"/>
      <c r="D329" s="109"/>
    </row>
    <row r="330" spans="1:4" s="86" customFormat="1">
      <c r="A330" s="97"/>
      <c r="B330" s="97"/>
      <c r="C330" s="97"/>
      <c r="D330" s="109"/>
    </row>
    <row r="331" spans="1:4" s="86" customFormat="1">
      <c r="A331" s="97"/>
      <c r="B331" s="97"/>
      <c r="C331" s="97"/>
      <c r="D331" s="109"/>
    </row>
    <row r="332" spans="1:4" s="86" customFormat="1">
      <c r="A332" s="97"/>
      <c r="B332" s="97"/>
      <c r="C332" s="97"/>
      <c r="D332" s="109"/>
    </row>
    <row r="333" spans="1:4" s="86" customFormat="1">
      <c r="A333" s="97"/>
      <c r="B333" s="97"/>
      <c r="C333" s="97"/>
      <c r="D333" s="109"/>
    </row>
    <row r="334" spans="1:4" s="86" customFormat="1">
      <c r="A334" s="97"/>
      <c r="B334" s="97"/>
      <c r="C334" s="97"/>
      <c r="D334" s="109"/>
    </row>
    <row r="335" spans="1:4" s="86" customFormat="1">
      <c r="A335" s="97"/>
      <c r="B335" s="97"/>
      <c r="C335" s="97"/>
      <c r="D335" s="109"/>
    </row>
    <row r="336" spans="1:4" s="86" customFormat="1">
      <c r="A336" s="97"/>
      <c r="B336" s="97"/>
      <c r="C336" s="97"/>
      <c r="D336" s="109"/>
    </row>
    <row r="337" spans="1:4" s="86" customFormat="1">
      <c r="A337" s="97"/>
      <c r="B337" s="97"/>
      <c r="C337" s="97"/>
      <c r="D337" s="109"/>
    </row>
    <row r="338" spans="1:4" s="86" customFormat="1">
      <c r="A338" s="97"/>
      <c r="B338" s="97"/>
      <c r="C338" s="97"/>
      <c r="D338" s="109"/>
    </row>
    <row r="339" spans="1:4" s="86" customFormat="1">
      <c r="A339" s="97"/>
      <c r="B339" s="97"/>
      <c r="C339" s="97"/>
      <c r="D339" s="109"/>
    </row>
    <row r="340" spans="1:4" s="86" customFormat="1">
      <c r="A340" s="97"/>
      <c r="B340" s="97"/>
      <c r="C340" s="97"/>
      <c r="D340" s="109"/>
    </row>
    <row r="341" spans="1:4" s="86" customFormat="1">
      <c r="A341" s="97"/>
      <c r="B341" s="97"/>
      <c r="C341" s="97"/>
      <c r="D341" s="109"/>
    </row>
    <row r="342" spans="1:4" s="86" customFormat="1">
      <c r="A342" s="97"/>
      <c r="B342" s="97"/>
      <c r="C342" s="97"/>
      <c r="D342" s="109"/>
    </row>
    <row r="343" spans="1:4" s="86" customFormat="1">
      <c r="A343" s="97"/>
      <c r="B343" s="97"/>
      <c r="C343" s="97"/>
      <c r="D343" s="109"/>
    </row>
    <row r="344" spans="1:4" s="86" customFormat="1">
      <c r="A344" s="97"/>
      <c r="B344" s="97"/>
      <c r="C344" s="97"/>
      <c r="D344" s="109"/>
    </row>
    <row r="345" spans="1:4" s="86" customFormat="1">
      <c r="A345" s="97"/>
      <c r="B345" s="97"/>
      <c r="C345" s="97"/>
      <c r="D345" s="109"/>
    </row>
    <row r="346" spans="1:4" s="86" customFormat="1">
      <c r="A346" s="97"/>
      <c r="B346" s="97"/>
      <c r="C346" s="97"/>
      <c r="D346" s="109"/>
    </row>
    <row r="347" spans="1:4" s="86" customFormat="1">
      <c r="A347" s="97"/>
      <c r="B347" s="97"/>
      <c r="C347" s="97"/>
      <c r="D347" s="109"/>
    </row>
    <row r="348" spans="1:4" s="86" customFormat="1">
      <c r="A348" s="97"/>
      <c r="B348" s="97"/>
      <c r="C348" s="97"/>
      <c r="D348" s="109"/>
    </row>
    <row r="349" spans="1:4" s="86" customFormat="1">
      <c r="A349" s="97"/>
      <c r="B349" s="97"/>
      <c r="C349" s="97"/>
      <c r="D349" s="109"/>
    </row>
    <row r="350" spans="1:4" s="86" customFormat="1">
      <c r="A350" s="97"/>
      <c r="B350" s="97"/>
      <c r="C350" s="97"/>
      <c r="D350" s="109"/>
    </row>
    <row r="351" spans="1:4" s="86" customFormat="1">
      <c r="A351" s="97"/>
      <c r="B351" s="97"/>
      <c r="C351" s="97"/>
      <c r="D351" s="109"/>
    </row>
    <row r="352" spans="1:4" s="86" customFormat="1">
      <c r="A352" s="97"/>
      <c r="B352" s="97"/>
      <c r="C352" s="97"/>
      <c r="D352" s="109"/>
    </row>
    <row r="353" spans="1:4" s="86" customFormat="1">
      <c r="A353" s="97"/>
      <c r="B353" s="97"/>
      <c r="C353" s="97"/>
      <c r="D353" s="109"/>
    </row>
    <row r="354" spans="1:4" s="86" customFormat="1">
      <c r="A354" s="97"/>
      <c r="B354" s="97"/>
      <c r="C354" s="97"/>
      <c r="D354" s="109"/>
    </row>
    <row r="355" spans="1:4" s="86" customFormat="1">
      <c r="A355" s="97"/>
      <c r="B355" s="97"/>
      <c r="C355" s="97"/>
      <c r="D355" s="109"/>
    </row>
    <row r="356" spans="1:4" s="86" customFormat="1">
      <c r="A356" s="97"/>
      <c r="B356" s="97"/>
      <c r="C356" s="97"/>
      <c r="D356" s="109"/>
    </row>
    <row r="357" spans="1:4" s="86" customFormat="1">
      <c r="A357" s="97"/>
      <c r="B357" s="97"/>
      <c r="C357" s="97"/>
      <c r="D357" s="109"/>
    </row>
    <row r="358" spans="1:4" s="86" customFormat="1">
      <c r="A358" s="97"/>
      <c r="B358" s="97"/>
      <c r="C358" s="97"/>
      <c r="D358" s="109"/>
    </row>
    <row r="359" spans="1:4" s="86" customFormat="1">
      <c r="A359" s="97"/>
      <c r="B359" s="97"/>
      <c r="C359" s="97"/>
      <c r="D359" s="109"/>
    </row>
    <row r="360" spans="1:4" s="86" customFormat="1">
      <c r="A360" s="97"/>
      <c r="B360" s="97"/>
      <c r="C360" s="97"/>
      <c r="D360" s="109"/>
    </row>
    <row r="361" spans="1:4" s="86" customFormat="1">
      <c r="A361" s="97"/>
      <c r="B361" s="97"/>
      <c r="C361" s="97"/>
      <c r="D361" s="109"/>
    </row>
    <row r="362" spans="1:4" s="86" customFormat="1">
      <c r="A362" s="97"/>
      <c r="B362" s="97"/>
      <c r="C362" s="97"/>
      <c r="D362" s="109"/>
    </row>
    <row r="363" spans="1:4" s="86" customFormat="1">
      <c r="A363" s="97"/>
      <c r="B363" s="97"/>
      <c r="C363" s="97"/>
      <c r="D363" s="109"/>
    </row>
    <row r="364" spans="1:4" s="86" customFormat="1">
      <c r="A364" s="97"/>
      <c r="B364" s="97"/>
      <c r="C364" s="97"/>
      <c r="D364" s="109"/>
    </row>
    <row r="365" spans="1:4" s="86" customFormat="1">
      <c r="A365" s="97"/>
      <c r="B365" s="97"/>
      <c r="C365" s="97"/>
      <c r="D365" s="109"/>
    </row>
    <row r="366" spans="1:4" s="86" customFormat="1">
      <c r="A366" s="97"/>
      <c r="B366" s="97"/>
      <c r="C366" s="97"/>
      <c r="D366" s="109"/>
    </row>
    <row r="367" spans="1:4" s="86" customFormat="1">
      <c r="A367" s="97"/>
      <c r="B367" s="97"/>
      <c r="C367" s="97"/>
      <c r="D367" s="109"/>
    </row>
    <row r="368" spans="1:4" s="86" customFormat="1">
      <c r="A368" s="97"/>
      <c r="B368" s="97"/>
      <c r="C368" s="97"/>
      <c r="D368" s="109"/>
    </row>
    <row r="369" spans="1:4" s="86" customFormat="1">
      <c r="A369" s="97"/>
      <c r="B369" s="97"/>
      <c r="C369" s="97"/>
      <c r="D369" s="109"/>
    </row>
    <row r="370" spans="1:4" s="86" customFormat="1">
      <c r="A370" s="97"/>
      <c r="B370" s="97"/>
      <c r="C370" s="97"/>
      <c r="D370" s="109"/>
    </row>
    <row r="371" spans="1:4" s="86" customFormat="1">
      <c r="A371" s="97"/>
      <c r="B371" s="97"/>
      <c r="C371" s="97"/>
      <c r="D371" s="109"/>
    </row>
    <row r="372" spans="1:4" s="86" customFormat="1">
      <c r="A372" s="97"/>
      <c r="B372" s="97"/>
      <c r="C372" s="97"/>
      <c r="D372" s="109"/>
    </row>
    <row r="373" spans="1:4" s="86" customFormat="1">
      <c r="A373" s="97"/>
      <c r="B373" s="97"/>
      <c r="C373" s="97"/>
      <c r="D373" s="109"/>
    </row>
    <row r="374" spans="1:4" s="86" customFormat="1">
      <c r="A374" s="97"/>
      <c r="B374" s="97"/>
      <c r="C374" s="97"/>
      <c r="D374" s="109"/>
    </row>
    <row r="375" spans="1:4" s="86" customFormat="1">
      <c r="A375" s="97"/>
      <c r="B375" s="97"/>
      <c r="C375" s="97"/>
      <c r="D375" s="109"/>
    </row>
    <row r="376" spans="1:4" s="86" customFormat="1">
      <c r="A376" s="97"/>
      <c r="B376" s="97"/>
      <c r="C376" s="97"/>
      <c r="D376" s="109"/>
    </row>
    <row r="377" spans="1:4" s="86" customFormat="1">
      <c r="A377" s="97"/>
      <c r="B377" s="97"/>
      <c r="C377" s="97"/>
      <c r="D377" s="109"/>
    </row>
    <row r="378" spans="1:4" s="86" customFormat="1">
      <c r="A378" s="97"/>
      <c r="B378" s="97"/>
      <c r="C378" s="97"/>
      <c r="D378" s="109"/>
    </row>
    <row r="379" spans="1:4" s="86" customFormat="1">
      <c r="A379" s="97"/>
      <c r="B379" s="97"/>
      <c r="C379" s="97"/>
      <c r="D379" s="109"/>
    </row>
    <row r="380" spans="1:4" s="86" customFormat="1">
      <c r="A380" s="97"/>
      <c r="B380" s="97"/>
      <c r="C380" s="97"/>
      <c r="D380" s="109"/>
    </row>
    <row r="381" spans="1:4" s="86" customFormat="1">
      <c r="A381" s="97"/>
      <c r="B381" s="97"/>
      <c r="C381" s="97"/>
      <c r="D381" s="109"/>
    </row>
    <row r="382" spans="1:4" s="86" customFormat="1">
      <c r="A382" s="97"/>
      <c r="B382" s="97"/>
      <c r="C382" s="97"/>
      <c r="D382" s="109"/>
    </row>
    <row r="383" spans="1:4" s="86" customFormat="1">
      <c r="A383" s="97"/>
      <c r="B383" s="97"/>
      <c r="C383" s="97"/>
      <c r="D383" s="109"/>
    </row>
    <row r="384" spans="1:4" s="86" customFormat="1">
      <c r="A384" s="97"/>
      <c r="B384" s="97"/>
      <c r="C384" s="97"/>
      <c r="D384" s="109"/>
    </row>
    <row r="385" spans="1:4" s="86" customFormat="1">
      <c r="A385" s="97"/>
      <c r="B385" s="97"/>
      <c r="C385" s="97"/>
      <c r="D385" s="109"/>
    </row>
    <row r="386" spans="1:4" s="86" customFormat="1">
      <c r="A386" s="97"/>
      <c r="B386" s="97"/>
      <c r="C386" s="97"/>
      <c r="D386" s="109"/>
    </row>
    <row r="387" spans="1:4" s="86" customFormat="1">
      <c r="A387" s="97"/>
      <c r="B387" s="97"/>
      <c r="C387" s="97"/>
      <c r="D387" s="109"/>
    </row>
    <row r="388" spans="1:4" s="86" customFormat="1">
      <c r="A388" s="97"/>
      <c r="B388" s="97"/>
      <c r="C388" s="97"/>
      <c r="D388" s="109"/>
    </row>
    <row r="389" spans="1:4" s="86" customFormat="1">
      <c r="A389" s="97"/>
      <c r="B389" s="97"/>
      <c r="C389" s="97"/>
      <c r="D389" s="109"/>
    </row>
    <row r="390" spans="1:4" s="86" customFormat="1">
      <c r="A390" s="97"/>
      <c r="B390" s="97"/>
      <c r="C390" s="97"/>
      <c r="D390" s="109"/>
    </row>
    <row r="391" spans="1:4" s="86" customFormat="1">
      <c r="A391" s="97"/>
      <c r="B391" s="97"/>
      <c r="C391" s="97"/>
      <c r="D391" s="109"/>
    </row>
    <row r="392" spans="1:4" s="86" customFormat="1">
      <c r="A392" s="97"/>
      <c r="B392" s="97"/>
      <c r="C392" s="97"/>
      <c r="D392" s="109"/>
    </row>
    <row r="393" spans="1:4" s="86" customFormat="1">
      <c r="A393" s="97"/>
      <c r="B393" s="97"/>
      <c r="C393" s="97"/>
      <c r="D393" s="109"/>
    </row>
    <row r="394" spans="1:4" s="86" customFormat="1">
      <c r="A394" s="97"/>
      <c r="B394" s="97"/>
      <c r="C394" s="97"/>
      <c r="D394" s="109"/>
    </row>
    <row r="395" spans="1:4" s="86" customFormat="1">
      <c r="A395" s="97"/>
      <c r="B395" s="97"/>
      <c r="C395" s="97"/>
      <c r="D395" s="109"/>
    </row>
    <row r="396" spans="1:4" s="86" customFormat="1">
      <c r="A396" s="97"/>
      <c r="B396" s="97"/>
      <c r="C396" s="97"/>
      <c r="D396" s="109"/>
    </row>
    <row r="397" spans="1:4" s="86" customFormat="1">
      <c r="A397" s="97"/>
      <c r="B397" s="97"/>
      <c r="C397" s="97"/>
      <c r="D397" s="109"/>
    </row>
    <row r="398" spans="1:4" s="86" customFormat="1">
      <c r="A398" s="97"/>
      <c r="B398" s="97"/>
      <c r="C398" s="97"/>
      <c r="D398" s="109"/>
    </row>
    <row r="399" spans="1:4" s="86" customFormat="1">
      <c r="A399" s="97"/>
      <c r="B399" s="97"/>
      <c r="C399" s="97"/>
      <c r="D399" s="109"/>
    </row>
    <row r="400" spans="1:4" s="86" customFormat="1">
      <c r="A400" s="97"/>
      <c r="B400" s="97"/>
      <c r="C400" s="97"/>
      <c r="D400" s="109"/>
    </row>
    <row r="401" spans="1:4" s="86" customFormat="1">
      <c r="A401" s="97"/>
      <c r="B401" s="97"/>
      <c r="C401" s="97"/>
      <c r="D401" s="109"/>
    </row>
    <row r="402" spans="1:4" s="86" customFormat="1">
      <c r="A402" s="97"/>
      <c r="B402" s="97"/>
      <c r="C402" s="97"/>
      <c r="D402" s="109"/>
    </row>
    <row r="403" spans="1:4" s="86" customFormat="1">
      <c r="A403" s="97"/>
      <c r="B403" s="97"/>
      <c r="C403" s="97"/>
      <c r="D403" s="109"/>
    </row>
    <row r="404" spans="1:4" s="86" customFormat="1">
      <c r="A404" s="97"/>
      <c r="B404" s="97"/>
      <c r="C404" s="97"/>
      <c r="D404" s="109"/>
    </row>
    <row r="405" spans="1:4" s="86" customFormat="1">
      <c r="A405" s="97"/>
      <c r="B405" s="97"/>
      <c r="C405" s="97"/>
      <c r="D405" s="109"/>
    </row>
    <row r="406" spans="1:4" s="86" customFormat="1">
      <c r="A406" s="97"/>
      <c r="B406" s="97"/>
      <c r="C406" s="97"/>
      <c r="D406" s="109"/>
    </row>
    <row r="407" spans="1:4" s="86" customFormat="1">
      <c r="A407" s="97"/>
      <c r="B407" s="97"/>
      <c r="C407" s="97"/>
      <c r="D407" s="109"/>
    </row>
    <row r="408" spans="1:4" s="86" customFormat="1">
      <c r="A408" s="97"/>
      <c r="B408" s="97"/>
      <c r="C408" s="97"/>
      <c r="D408" s="109"/>
    </row>
    <row r="409" spans="1:4" s="86" customFormat="1">
      <c r="A409" s="97"/>
      <c r="B409" s="97"/>
      <c r="C409" s="97"/>
      <c r="D409" s="109"/>
    </row>
    <row r="410" spans="1:4" s="86" customFormat="1">
      <c r="A410" s="97"/>
      <c r="B410" s="97"/>
      <c r="C410" s="97"/>
      <c r="D410" s="109"/>
    </row>
    <row r="411" spans="1:4" s="86" customFormat="1">
      <c r="A411" s="97"/>
      <c r="B411" s="97"/>
      <c r="C411" s="97"/>
      <c r="D411" s="109"/>
    </row>
    <row r="412" spans="1:4" s="86" customFormat="1">
      <c r="A412" s="97"/>
      <c r="B412" s="97"/>
      <c r="C412" s="97"/>
      <c r="D412" s="109"/>
    </row>
    <row r="413" spans="1:4" s="86" customFormat="1">
      <c r="A413" s="97"/>
      <c r="B413" s="97"/>
      <c r="C413" s="97"/>
      <c r="D413" s="109"/>
    </row>
    <row r="414" spans="1:4" s="86" customFormat="1">
      <c r="A414" s="97"/>
      <c r="B414" s="97"/>
      <c r="C414" s="97"/>
      <c r="D414" s="109"/>
    </row>
    <row r="415" spans="1:4" s="86" customFormat="1">
      <c r="A415" s="97"/>
      <c r="B415" s="97"/>
      <c r="C415" s="97"/>
      <c r="D415" s="109"/>
    </row>
    <row r="416" spans="1:4" s="86" customFormat="1">
      <c r="A416" s="97"/>
      <c r="B416" s="97"/>
      <c r="C416" s="97"/>
      <c r="D416" s="109"/>
    </row>
    <row r="417" spans="1:4" s="86" customFormat="1">
      <c r="A417" s="97"/>
      <c r="B417" s="97"/>
      <c r="C417" s="97"/>
      <c r="D417" s="109"/>
    </row>
    <row r="418" spans="1:4" s="86" customFormat="1">
      <c r="A418" s="97"/>
      <c r="B418" s="97"/>
      <c r="C418" s="97"/>
      <c r="D418" s="109"/>
    </row>
    <row r="419" spans="1:4" s="86" customFormat="1">
      <c r="A419" s="97"/>
      <c r="B419" s="97"/>
      <c r="C419" s="97"/>
      <c r="D419" s="109"/>
    </row>
    <row r="420" spans="1:4" s="86" customFormat="1">
      <c r="A420" s="97"/>
      <c r="B420" s="97"/>
      <c r="C420" s="97"/>
      <c r="D420" s="109"/>
    </row>
    <row r="421" spans="1:4" s="86" customFormat="1">
      <c r="A421" s="97"/>
      <c r="B421" s="97"/>
      <c r="C421" s="97"/>
      <c r="D421" s="109"/>
    </row>
    <row r="422" spans="1:4" s="86" customFormat="1">
      <c r="A422" s="97"/>
      <c r="B422" s="97"/>
      <c r="C422" s="97"/>
      <c r="D422" s="109"/>
    </row>
    <row r="423" spans="1:4" s="86" customFormat="1">
      <c r="A423" s="97"/>
      <c r="B423" s="97"/>
      <c r="C423" s="97"/>
      <c r="D423" s="109"/>
    </row>
    <row r="424" spans="1:4" s="86" customFormat="1">
      <c r="A424" s="97"/>
      <c r="B424" s="97"/>
      <c r="C424" s="97"/>
      <c r="D424" s="109"/>
    </row>
    <row r="425" spans="1:4" s="86" customFormat="1">
      <c r="A425" s="97"/>
      <c r="B425" s="97"/>
      <c r="C425" s="97"/>
      <c r="D425" s="109"/>
    </row>
    <row r="426" spans="1:4" s="86" customFormat="1">
      <c r="A426" s="97"/>
      <c r="B426" s="97"/>
      <c r="C426" s="97"/>
      <c r="D426" s="109"/>
    </row>
    <row r="427" spans="1:4" s="86" customFormat="1">
      <c r="A427" s="97"/>
      <c r="B427" s="97"/>
      <c r="C427" s="97"/>
      <c r="D427" s="109"/>
    </row>
    <row r="428" spans="1:4" s="86" customFormat="1">
      <c r="A428" s="97"/>
      <c r="B428" s="97"/>
      <c r="C428" s="97"/>
      <c r="D428" s="109"/>
    </row>
    <row r="429" spans="1:4" s="86" customFormat="1">
      <c r="A429" s="97"/>
      <c r="B429" s="97"/>
      <c r="C429" s="97"/>
      <c r="D429" s="109"/>
    </row>
    <row r="430" spans="1:4" s="86" customFormat="1">
      <c r="A430" s="97"/>
      <c r="B430" s="97"/>
      <c r="C430" s="97"/>
      <c r="D430" s="109"/>
    </row>
    <row r="431" spans="1:4" s="86" customFormat="1">
      <c r="A431" s="97"/>
      <c r="B431" s="97"/>
      <c r="C431" s="97"/>
      <c r="D431" s="109"/>
    </row>
    <row r="432" spans="1:4" s="86" customFormat="1">
      <c r="A432" s="97"/>
      <c r="B432" s="97"/>
      <c r="C432" s="97"/>
      <c r="D432" s="109"/>
    </row>
    <row r="433" spans="1:4" s="86" customFormat="1">
      <c r="A433" s="97"/>
      <c r="B433" s="97"/>
      <c r="C433" s="97"/>
      <c r="D433" s="109"/>
    </row>
    <row r="434" spans="1:4" s="86" customFormat="1">
      <c r="A434" s="97"/>
      <c r="B434" s="97"/>
      <c r="C434" s="97"/>
      <c r="D434" s="109"/>
    </row>
    <row r="435" spans="1:4" s="86" customFormat="1">
      <c r="A435" s="97"/>
      <c r="B435" s="97"/>
      <c r="C435" s="97"/>
      <c r="D435" s="109"/>
    </row>
    <row r="436" spans="1:4" s="86" customFormat="1">
      <c r="A436" s="97"/>
      <c r="B436" s="97"/>
      <c r="C436" s="97"/>
      <c r="D436" s="109"/>
    </row>
    <row r="437" spans="1:4" s="86" customFormat="1">
      <c r="A437" s="97"/>
      <c r="B437" s="97"/>
      <c r="C437" s="97"/>
      <c r="D437" s="109"/>
    </row>
    <row r="438" spans="1:4" s="86" customFormat="1">
      <c r="A438" s="97"/>
      <c r="B438" s="97"/>
      <c r="C438" s="97"/>
      <c r="D438" s="109"/>
    </row>
    <row r="439" spans="1:4" s="86" customFormat="1">
      <c r="A439" s="97"/>
      <c r="B439" s="97"/>
      <c r="C439" s="97"/>
      <c r="D439" s="109"/>
    </row>
    <row r="440" spans="1:4" s="86" customFormat="1">
      <c r="A440" s="97"/>
      <c r="B440" s="97"/>
      <c r="C440" s="97"/>
      <c r="D440" s="109"/>
    </row>
    <row r="441" spans="1:4" s="86" customFormat="1">
      <c r="A441" s="97"/>
      <c r="B441" s="97"/>
      <c r="C441" s="97"/>
      <c r="D441" s="109"/>
    </row>
    <row r="442" spans="1:4" s="86" customFormat="1">
      <c r="A442" s="97"/>
      <c r="B442" s="97"/>
      <c r="C442" s="97"/>
      <c r="D442" s="109"/>
    </row>
    <row r="443" spans="1:4" s="86" customFormat="1">
      <c r="A443" s="97"/>
      <c r="B443" s="97"/>
      <c r="C443" s="97"/>
      <c r="D443" s="109"/>
    </row>
    <row r="444" spans="1:4" s="86" customFormat="1">
      <c r="A444" s="97"/>
      <c r="B444" s="97"/>
      <c r="C444" s="97"/>
      <c r="D444" s="109"/>
    </row>
    <row r="445" spans="1:4" s="86" customFormat="1">
      <c r="A445" s="97"/>
      <c r="B445" s="97"/>
      <c r="C445" s="97"/>
      <c r="D445" s="109"/>
    </row>
    <row r="446" spans="1:4" s="86" customFormat="1">
      <c r="A446" s="97"/>
      <c r="B446" s="97"/>
      <c r="C446" s="97"/>
      <c r="D446" s="109"/>
    </row>
    <row r="447" spans="1:4" s="86" customFormat="1">
      <c r="A447" s="97"/>
      <c r="B447" s="97"/>
      <c r="C447" s="97"/>
      <c r="D447" s="109"/>
    </row>
    <row r="448" spans="1:4" s="86" customFormat="1">
      <c r="A448" s="97"/>
      <c r="B448" s="97"/>
      <c r="C448" s="97"/>
      <c r="D448" s="109"/>
    </row>
    <row r="449" spans="1:18" s="86" customFormat="1">
      <c r="A449" s="97"/>
      <c r="B449" s="97"/>
      <c r="C449" s="97"/>
      <c r="D449" s="109"/>
    </row>
    <row r="450" spans="1:18">
      <c r="D450" s="109"/>
      <c r="E450" s="86"/>
      <c r="F450" s="86"/>
      <c r="G450" s="86"/>
      <c r="H450" s="86"/>
      <c r="I450" s="86"/>
      <c r="K450" s="86"/>
      <c r="L450" s="86"/>
      <c r="N450" s="86"/>
      <c r="O450" s="86"/>
      <c r="Q450" s="86"/>
      <c r="R450" s="86"/>
    </row>
    <row r="451" spans="1:18">
      <c r="D451" s="109"/>
      <c r="E451" s="86"/>
      <c r="F451" s="86"/>
      <c r="G451" s="86"/>
      <c r="H451" s="86"/>
      <c r="I451" s="86"/>
      <c r="K451" s="86"/>
      <c r="L451" s="86"/>
      <c r="N451" s="86"/>
      <c r="O451" s="86"/>
      <c r="Q451" s="86"/>
      <c r="R451" s="86"/>
    </row>
  </sheetData>
  <mergeCells count="3">
    <mergeCell ref="A212:E212"/>
    <mergeCell ref="A1:S1"/>
    <mergeCell ref="A2:S2"/>
  </mergeCells>
  <phoneticPr fontId="0" type="noConversion"/>
  <printOptions horizontalCentered="1"/>
  <pageMargins left="0.19685039370078741" right="0.19685039370078741" top="0.43307086614173229" bottom="0.43307086614173229" header="0.51181102362204722" footer="0.51181102362204722"/>
  <pageSetup paperSize="8" scale="80" firstPageNumber="2" fitToHeight="0" orientation="landscape" r:id="rId1"/>
  <headerFooter alignWithMargins="0"/>
  <rowBreaks count="2" manualBreakCount="2">
    <brk id="144" max="9" man="1"/>
    <brk id="20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8"/>
  <sheetViews>
    <sheetView topLeftCell="A64" zoomScale="85" zoomScaleNormal="100" zoomScaleSheetLayoutView="85" workbookViewId="0">
      <selection activeCell="G90" sqref="G90"/>
    </sheetView>
  </sheetViews>
  <sheetFormatPr defaultColWidth="11.42578125" defaultRowHeight="12.75"/>
  <cols>
    <col min="1" max="1" width="4" style="137" customWidth="1"/>
    <col min="2" max="2" width="4.28515625" style="137" customWidth="1"/>
    <col min="3" max="3" width="5.5703125" style="137" customWidth="1"/>
    <col min="4" max="4" width="5.28515625" style="138" customWidth="1"/>
    <col min="5" max="5" width="47.42578125" style="114" customWidth="1"/>
    <col min="6" max="9" width="14.5703125" style="114" customWidth="1"/>
    <col min="10" max="10" width="7.85546875" style="114" customWidth="1"/>
    <col min="11" max="11" width="14.5703125" style="114" hidden="1" customWidth="1"/>
    <col min="12" max="12" width="14.5703125" style="376" customWidth="1"/>
    <col min="13" max="13" width="7.85546875" style="114" customWidth="1"/>
    <col min="14" max="14" width="14.5703125" style="114" hidden="1" customWidth="1"/>
    <col min="15" max="15" width="14.5703125" style="376" customWidth="1"/>
    <col min="16" max="16" width="7.85546875" style="114" customWidth="1"/>
    <col min="17" max="17" width="14.5703125" style="114" hidden="1" customWidth="1"/>
    <col min="18" max="18" width="14.5703125" style="376" customWidth="1"/>
    <col min="19" max="19" width="7.85546875" style="114" customWidth="1"/>
    <col min="20" max="16384" width="11.42578125" style="114"/>
  </cols>
  <sheetData>
    <row r="1" spans="1:20" s="86" customFormat="1" ht="28.5" customHeight="1">
      <c r="A1" s="403" t="s">
        <v>117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86">
        <v>7.5345000000000004</v>
      </c>
    </row>
    <row r="2" spans="1:20" s="97" customFormat="1" ht="39" customHeight="1">
      <c r="A2" s="190" t="s">
        <v>4</v>
      </c>
      <c r="B2" s="140" t="s">
        <v>3</v>
      </c>
      <c r="C2" s="140" t="s">
        <v>2</v>
      </c>
      <c r="D2" s="140" t="s">
        <v>5</v>
      </c>
      <c r="E2" s="37" t="s">
        <v>93</v>
      </c>
      <c r="F2" s="332" t="s">
        <v>272</v>
      </c>
      <c r="G2" s="332" t="s">
        <v>273</v>
      </c>
      <c r="H2" s="332" t="s">
        <v>278</v>
      </c>
      <c r="I2" s="332" t="s">
        <v>279</v>
      </c>
      <c r="J2" s="332" t="s">
        <v>280</v>
      </c>
      <c r="K2" s="333" t="s">
        <v>281</v>
      </c>
      <c r="L2" s="344" t="s">
        <v>282</v>
      </c>
      <c r="M2" s="38" t="s">
        <v>283</v>
      </c>
      <c r="N2" s="333" t="s">
        <v>284</v>
      </c>
      <c r="O2" s="344" t="s">
        <v>285</v>
      </c>
      <c r="P2" s="38" t="s">
        <v>286</v>
      </c>
      <c r="Q2" s="333" t="s">
        <v>287</v>
      </c>
      <c r="R2" s="344" t="s">
        <v>288</v>
      </c>
      <c r="S2" s="38" t="s">
        <v>289</v>
      </c>
    </row>
    <row r="3" spans="1:20" s="86" customFormat="1" ht="8.25" customHeight="1">
      <c r="A3" s="275"/>
      <c r="B3" s="276"/>
      <c r="C3" s="276"/>
      <c r="D3" s="276"/>
      <c r="E3" s="116"/>
      <c r="F3" s="117"/>
      <c r="G3" s="117"/>
      <c r="H3" s="117"/>
      <c r="I3" s="117"/>
      <c r="J3" s="117"/>
      <c r="K3" s="117"/>
      <c r="L3" s="366"/>
      <c r="M3" s="117"/>
      <c r="N3" s="117"/>
      <c r="O3" s="366"/>
      <c r="P3" s="117"/>
      <c r="Q3" s="117"/>
      <c r="R3" s="366"/>
      <c r="S3" s="117"/>
    </row>
    <row r="4" spans="1:20" s="86" customFormat="1" ht="15.75" customHeight="1">
      <c r="A4" s="118">
        <v>3</v>
      </c>
      <c r="B4" s="119"/>
      <c r="C4" s="119"/>
      <c r="D4" s="277"/>
      <c r="E4" s="278" t="s">
        <v>63</v>
      </c>
      <c r="F4" s="121">
        <f>F5+F16+F48+F57+F60+F70</f>
        <v>4744168806</v>
      </c>
      <c r="G4" s="121">
        <f>F4/$T$1</f>
        <v>629659407.52538323</v>
      </c>
      <c r="H4" s="121">
        <f>H5+H16+H48+H57+H60+H70</f>
        <v>5403721768</v>
      </c>
      <c r="I4" s="121">
        <f>H4/$T$1</f>
        <v>717197128.94020832</v>
      </c>
      <c r="J4" s="279">
        <f>H4/F4*100</f>
        <v>113.90239236778119</v>
      </c>
      <c r="K4" s="121">
        <f>K5+K16+K48+K57+K60+K70</f>
        <v>6518784888</v>
      </c>
      <c r="L4" s="367">
        <f>K4/$T$1</f>
        <v>865191437.78618348</v>
      </c>
      <c r="M4" s="279">
        <f>K4/H4*100</f>
        <v>120.63509499329203</v>
      </c>
      <c r="N4" s="121">
        <f>N5+N16+N48+N57+N60+N70</f>
        <v>3242189216</v>
      </c>
      <c r="O4" s="367">
        <f>N4/$T$1+1</f>
        <v>430312459.15913463</v>
      </c>
      <c r="P4" s="279">
        <f>N4/K4*100</f>
        <v>49.736097627156425</v>
      </c>
      <c r="Q4" s="121">
        <f>Q5+Q16+Q48+Q57+Q60+Q70</f>
        <v>2748377250</v>
      </c>
      <c r="R4" s="367">
        <f>Q4/$T$1</f>
        <v>364772347.20286679</v>
      </c>
      <c r="S4" s="279">
        <f t="shared" ref="S4:S10" si="0">Q4/N4*100</f>
        <v>84.769181158117817</v>
      </c>
    </row>
    <row r="5" spans="1:20" s="86" customFormat="1" ht="13.5" customHeight="1">
      <c r="A5" s="118"/>
      <c r="B5" s="120">
        <v>31</v>
      </c>
      <c r="C5" s="120"/>
      <c r="D5" s="280"/>
      <c r="E5" s="281" t="s">
        <v>64</v>
      </c>
      <c r="F5" s="121">
        <f>F6+F11+F13</f>
        <v>194056557</v>
      </c>
      <c r="G5" s="121">
        <f t="shared" ref="G5:G68" si="1">F5/$T$1</f>
        <v>25755731.236312959</v>
      </c>
      <c r="H5" s="121">
        <f>H6+H11+H13</f>
        <v>208203185</v>
      </c>
      <c r="I5" s="121">
        <f t="shared" ref="I5:I68" si="2">H5/$T$1</f>
        <v>27633311.434069943</v>
      </c>
      <c r="J5" s="279">
        <f t="shared" ref="J5:J35" si="3">H5/F5*100</f>
        <v>107.2899510424685</v>
      </c>
      <c r="K5" s="121">
        <f>K6+K11+K13</f>
        <v>223382000</v>
      </c>
      <c r="L5" s="367">
        <f t="shared" ref="L5:L67" si="4">K5/$T$1</f>
        <v>29647886.389275994</v>
      </c>
      <c r="M5" s="279">
        <f t="shared" ref="M5:M51" si="5">K5/H5*100</f>
        <v>107.29038559136355</v>
      </c>
      <c r="N5" s="121">
        <f>N6+N11+N13</f>
        <v>227025000</v>
      </c>
      <c r="O5" s="367">
        <f>N5/$T$1-1</f>
        <v>30131394.58033048</v>
      </c>
      <c r="P5" s="279">
        <f t="shared" ref="P5:P74" si="6">N5/K5*100</f>
        <v>101.63083865306963</v>
      </c>
      <c r="Q5" s="121">
        <f>Q6+Q11+Q13</f>
        <v>227025000</v>
      </c>
      <c r="R5" s="367">
        <f>Q5/$T$1-1</f>
        <v>30131394.58033048</v>
      </c>
      <c r="S5" s="279">
        <f t="shared" si="0"/>
        <v>100</v>
      </c>
    </row>
    <row r="6" spans="1:20" s="86" customFormat="1">
      <c r="A6" s="118"/>
      <c r="B6" s="120"/>
      <c r="C6" s="120">
        <v>311</v>
      </c>
      <c r="D6" s="280"/>
      <c r="E6" s="282" t="s">
        <v>137</v>
      </c>
      <c r="F6" s="121">
        <f>SUM(F7:F10)</f>
        <v>161463198</v>
      </c>
      <c r="G6" s="121">
        <f t="shared" si="1"/>
        <v>21429849.09416683</v>
      </c>
      <c r="H6" s="121">
        <f>SUM(H7:H10)</f>
        <v>170389000</v>
      </c>
      <c r="I6" s="121">
        <f t="shared" si="2"/>
        <v>22614506.602959719</v>
      </c>
      <c r="J6" s="279">
        <f t="shared" si="3"/>
        <v>105.5280720997487</v>
      </c>
      <c r="K6" s="121">
        <f>SUM(K7:K10)</f>
        <v>183150000</v>
      </c>
      <c r="L6" s="367">
        <f t="shared" si="4"/>
        <v>24308182.361138761</v>
      </c>
      <c r="M6" s="279">
        <f t="shared" si="5"/>
        <v>107.48933323160531</v>
      </c>
      <c r="N6" s="121">
        <f>SUM(N7:N10)</f>
        <v>186225000</v>
      </c>
      <c r="O6" s="367">
        <f t="shared" ref="O6:O68" si="7">N6/$T$1</f>
        <v>24716304.997013737</v>
      </c>
      <c r="P6" s="279">
        <f t="shared" si="6"/>
        <v>101.67895167895166</v>
      </c>
      <c r="Q6" s="121">
        <f>SUM(Q7:Q10)</f>
        <v>186225000</v>
      </c>
      <c r="R6" s="367">
        <f t="shared" ref="R6:R68" si="8">Q6/$T$1</f>
        <v>24716304.997013737</v>
      </c>
      <c r="S6" s="279">
        <f t="shared" si="0"/>
        <v>100</v>
      </c>
    </row>
    <row r="7" spans="1:20" s="86" customFormat="1">
      <c r="A7" s="118"/>
      <c r="B7" s="119"/>
      <c r="C7" s="119"/>
      <c r="D7" s="155">
        <v>3111</v>
      </c>
      <c r="E7" s="155" t="s">
        <v>65</v>
      </c>
      <c r="F7" s="7">
        <v>159660721</v>
      </c>
      <c r="G7" s="7">
        <f t="shared" si="1"/>
        <v>21190619.284624062</v>
      </c>
      <c r="H7" s="13">
        <v>167289000</v>
      </c>
      <c r="I7" s="13">
        <f t="shared" si="2"/>
        <v>22203065.896874376</v>
      </c>
      <c r="J7" s="36">
        <f t="shared" si="3"/>
        <v>104.77780568208759</v>
      </c>
      <c r="K7" s="13">
        <v>180050000</v>
      </c>
      <c r="L7" s="349">
        <f t="shared" si="4"/>
        <v>23896741.655053418</v>
      </c>
      <c r="M7" s="36">
        <f>K7/H7*100</f>
        <v>107.62811661256866</v>
      </c>
      <c r="N7" s="13">
        <v>183125000</v>
      </c>
      <c r="O7" s="349">
        <f t="shared" si="7"/>
        <v>24304864.290928394</v>
      </c>
      <c r="P7" s="36">
        <f>N7/K7*100</f>
        <v>101.70785892807555</v>
      </c>
      <c r="Q7" s="13">
        <v>183125000</v>
      </c>
      <c r="R7" s="349">
        <f t="shared" si="8"/>
        <v>24304864.290928394</v>
      </c>
      <c r="S7" s="36">
        <f t="shared" si="0"/>
        <v>100</v>
      </c>
    </row>
    <row r="8" spans="1:20" s="86" customFormat="1">
      <c r="A8" s="118"/>
      <c r="B8" s="119"/>
      <c r="C8" s="122"/>
      <c r="D8" s="123">
        <v>3112</v>
      </c>
      <c r="E8" s="31" t="s">
        <v>209</v>
      </c>
      <c r="F8" s="7">
        <v>152177</v>
      </c>
      <c r="G8" s="7">
        <f t="shared" si="1"/>
        <v>20197.358816112548</v>
      </c>
      <c r="H8" s="13">
        <v>300000</v>
      </c>
      <c r="I8" s="13">
        <f t="shared" si="2"/>
        <v>39816.842524387816</v>
      </c>
      <c r="J8" s="36">
        <f t="shared" si="3"/>
        <v>197.13885804030832</v>
      </c>
      <c r="K8" s="13">
        <v>300000</v>
      </c>
      <c r="L8" s="349">
        <f t="shared" si="4"/>
        <v>39816.842524387816</v>
      </c>
      <c r="M8" s="36">
        <f>K8/H8*100</f>
        <v>100</v>
      </c>
      <c r="N8" s="13">
        <v>300000</v>
      </c>
      <c r="O8" s="349">
        <f t="shared" si="7"/>
        <v>39816.842524387816</v>
      </c>
      <c r="P8" s="36">
        <f>N8/K8*100</f>
        <v>100</v>
      </c>
      <c r="Q8" s="13">
        <v>300000</v>
      </c>
      <c r="R8" s="349">
        <f t="shared" si="8"/>
        <v>39816.842524387816</v>
      </c>
      <c r="S8" s="36">
        <f t="shared" si="0"/>
        <v>100</v>
      </c>
    </row>
    <row r="9" spans="1:20" s="86" customFormat="1">
      <c r="A9" s="118"/>
      <c r="B9" s="119"/>
      <c r="C9" s="119"/>
      <c r="D9" s="155">
        <v>3113</v>
      </c>
      <c r="E9" s="155" t="s">
        <v>66</v>
      </c>
      <c r="F9" s="7">
        <v>1209300</v>
      </c>
      <c r="G9" s="7">
        <f t="shared" si="1"/>
        <v>160501.69221580727</v>
      </c>
      <c r="H9" s="13">
        <v>1800000</v>
      </c>
      <c r="I9" s="13">
        <f t="shared" si="2"/>
        <v>238901.05514632689</v>
      </c>
      <c r="J9" s="36">
        <f t="shared" si="3"/>
        <v>148.84644008930786</v>
      </c>
      <c r="K9" s="13">
        <v>1800000</v>
      </c>
      <c r="L9" s="349">
        <f t="shared" si="4"/>
        <v>238901.05514632689</v>
      </c>
      <c r="M9" s="36">
        <f>K9/H9*100</f>
        <v>100</v>
      </c>
      <c r="N9" s="13">
        <v>1800000</v>
      </c>
      <c r="O9" s="349">
        <f t="shared" si="7"/>
        <v>238901.05514632689</v>
      </c>
      <c r="P9" s="36">
        <f>N9/K9*100</f>
        <v>100</v>
      </c>
      <c r="Q9" s="13">
        <v>1800000</v>
      </c>
      <c r="R9" s="349">
        <f t="shared" si="8"/>
        <v>238901.05514632689</v>
      </c>
      <c r="S9" s="36">
        <f t="shared" si="0"/>
        <v>100</v>
      </c>
    </row>
    <row r="10" spans="1:20" s="86" customFormat="1">
      <c r="A10" s="118"/>
      <c r="B10" s="119"/>
      <c r="C10" s="119"/>
      <c r="D10" s="155">
        <v>3114</v>
      </c>
      <c r="E10" s="155" t="s">
        <v>67</v>
      </c>
      <c r="F10" s="7">
        <v>441000</v>
      </c>
      <c r="G10" s="7">
        <f t="shared" si="1"/>
        <v>58530.758510850086</v>
      </c>
      <c r="H10" s="13">
        <v>1000000</v>
      </c>
      <c r="I10" s="13">
        <f t="shared" si="2"/>
        <v>132722.80841462605</v>
      </c>
      <c r="J10" s="36">
        <f t="shared" si="3"/>
        <v>226.75736961451247</v>
      </c>
      <c r="K10" s="13">
        <v>1000000</v>
      </c>
      <c r="L10" s="349">
        <f t="shared" si="4"/>
        <v>132722.80841462605</v>
      </c>
      <c r="M10" s="36">
        <f>K10/H10*100</f>
        <v>100</v>
      </c>
      <c r="N10" s="13">
        <v>1000000</v>
      </c>
      <c r="O10" s="349">
        <f t="shared" si="7"/>
        <v>132722.80841462605</v>
      </c>
      <c r="P10" s="36">
        <f>N10/K10*100</f>
        <v>100</v>
      </c>
      <c r="Q10" s="13">
        <v>1000000</v>
      </c>
      <c r="R10" s="349">
        <f t="shared" si="8"/>
        <v>132722.80841462605</v>
      </c>
      <c r="S10" s="36">
        <f t="shared" si="0"/>
        <v>100</v>
      </c>
    </row>
    <row r="11" spans="1:20" s="86" customFormat="1">
      <c r="A11" s="118"/>
      <c r="B11" s="119"/>
      <c r="C11" s="120">
        <v>312</v>
      </c>
      <c r="D11" s="283"/>
      <c r="E11" s="283" t="s">
        <v>68</v>
      </c>
      <c r="F11" s="121">
        <f>F12</f>
        <v>6454018</v>
      </c>
      <c r="G11" s="121">
        <f t="shared" si="1"/>
        <v>856595.39451854792</v>
      </c>
      <c r="H11" s="121">
        <f>H12</f>
        <v>9700000</v>
      </c>
      <c r="I11" s="121">
        <f t="shared" si="2"/>
        <v>1287411.2416218726</v>
      </c>
      <c r="J11" s="279">
        <f t="shared" si="3"/>
        <v>150.29397191021158</v>
      </c>
      <c r="K11" s="121">
        <f>K12</f>
        <v>10000000</v>
      </c>
      <c r="L11" s="346">
        <f t="shared" si="4"/>
        <v>1327228.0841462605</v>
      </c>
      <c r="M11" s="145">
        <f t="shared" si="5"/>
        <v>103.09278350515463</v>
      </c>
      <c r="N11" s="121">
        <f>N12</f>
        <v>10000000</v>
      </c>
      <c r="O11" s="346">
        <f t="shared" si="7"/>
        <v>1327228.0841462605</v>
      </c>
      <c r="P11" s="145">
        <f t="shared" si="6"/>
        <v>100</v>
      </c>
      <c r="Q11" s="121">
        <f>Q12</f>
        <v>10000000</v>
      </c>
      <c r="R11" s="346">
        <f t="shared" si="8"/>
        <v>1327228.0841462605</v>
      </c>
      <c r="S11" s="279">
        <f t="shared" ref="S11:S65" si="9">Q11/N11*100</f>
        <v>100</v>
      </c>
    </row>
    <row r="12" spans="1:20" s="86" customFormat="1">
      <c r="A12" s="118"/>
      <c r="B12" s="119"/>
      <c r="C12" s="119"/>
      <c r="D12" s="155">
        <v>3121</v>
      </c>
      <c r="E12" s="155" t="s">
        <v>68</v>
      </c>
      <c r="F12" s="7">
        <v>6454018</v>
      </c>
      <c r="G12" s="7">
        <f t="shared" si="1"/>
        <v>856595.39451854792</v>
      </c>
      <c r="H12" s="13">
        <v>9700000</v>
      </c>
      <c r="I12" s="13">
        <f t="shared" si="2"/>
        <v>1287411.2416218726</v>
      </c>
      <c r="J12" s="36">
        <f t="shared" si="3"/>
        <v>150.29397191021158</v>
      </c>
      <c r="K12" s="13">
        <v>10000000</v>
      </c>
      <c r="L12" s="349">
        <f t="shared" si="4"/>
        <v>1327228.0841462605</v>
      </c>
      <c r="M12" s="36">
        <f t="shared" si="5"/>
        <v>103.09278350515463</v>
      </c>
      <c r="N12" s="13">
        <v>10000000</v>
      </c>
      <c r="O12" s="349">
        <f t="shared" si="7"/>
        <v>1327228.0841462605</v>
      </c>
      <c r="P12" s="36">
        <f t="shared" si="6"/>
        <v>100</v>
      </c>
      <c r="Q12" s="13">
        <v>10000000</v>
      </c>
      <c r="R12" s="349">
        <f t="shared" si="8"/>
        <v>1327228.0841462605</v>
      </c>
      <c r="S12" s="36">
        <f t="shared" si="9"/>
        <v>100</v>
      </c>
    </row>
    <row r="13" spans="1:20" s="86" customFormat="1">
      <c r="A13" s="118"/>
      <c r="B13" s="119"/>
      <c r="C13" s="120">
        <v>313</v>
      </c>
      <c r="D13" s="283"/>
      <c r="E13" s="283" t="s">
        <v>69</v>
      </c>
      <c r="F13" s="121">
        <f>F14+F15</f>
        <v>26139341</v>
      </c>
      <c r="G13" s="121">
        <f t="shared" si="1"/>
        <v>3469286.7476275796</v>
      </c>
      <c r="H13" s="2">
        <f>H14+H15</f>
        <v>28114185</v>
      </c>
      <c r="I13" s="2">
        <f t="shared" si="2"/>
        <v>3731393.5894883536</v>
      </c>
      <c r="J13" s="145">
        <f t="shared" si="3"/>
        <v>107.55506422292743</v>
      </c>
      <c r="K13" s="2">
        <f>K14+K15</f>
        <v>30232000</v>
      </c>
      <c r="L13" s="346">
        <f t="shared" si="4"/>
        <v>4012475.9439909747</v>
      </c>
      <c r="M13" s="145">
        <f t="shared" si="5"/>
        <v>107.5329055421667</v>
      </c>
      <c r="N13" s="2">
        <f>N14+N15</f>
        <v>30800000</v>
      </c>
      <c r="O13" s="346">
        <f t="shared" si="7"/>
        <v>4087862.4991704822</v>
      </c>
      <c r="P13" s="145">
        <f t="shared" si="6"/>
        <v>101.87880391638001</v>
      </c>
      <c r="Q13" s="2">
        <f>Q14+Q15</f>
        <v>30800000</v>
      </c>
      <c r="R13" s="346">
        <f t="shared" si="8"/>
        <v>4087862.4991704822</v>
      </c>
      <c r="S13" s="145">
        <f t="shared" si="9"/>
        <v>100</v>
      </c>
    </row>
    <row r="14" spans="1:20" s="86" customFormat="1">
      <c r="A14" s="118"/>
      <c r="B14" s="119"/>
      <c r="C14" s="119"/>
      <c r="D14" s="155">
        <v>3132</v>
      </c>
      <c r="E14" s="155" t="s">
        <v>135</v>
      </c>
      <c r="F14" s="7">
        <v>26139341</v>
      </c>
      <c r="G14" s="7">
        <f t="shared" si="1"/>
        <v>3469286.7476275796</v>
      </c>
      <c r="H14" s="13">
        <v>28114185</v>
      </c>
      <c r="I14" s="13">
        <f t="shared" si="2"/>
        <v>3731393.5894883536</v>
      </c>
      <c r="J14" s="36">
        <f t="shared" si="3"/>
        <v>107.55506422292743</v>
      </c>
      <c r="K14" s="13">
        <v>30232000</v>
      </c>
      <c r="L14" s="349">
        <f t="shared" si="4"/>
        <v>4012475.9439909747</v>
      </c>
      <c r="M14" s="36">
        <f t="shared" si="5"/>
        <v>107.5329055421667</v>
      </c>
      <c r="N14" s="13">
        <v>30800000</v>
      </c>
      <c r="O14" s="349">
        <f t="shared" si="7"/>
        <v>4087862.4991704822</v>
      </c>
      <c r="P14" s="36">
        <f t="shared" si="6"/>
        <v>101.87880391638001</v>
      </c>
      <c r="Q14" s="13">
        <v>30800000</v>
      </c>
      <c r="R14" s="349">
        <f t="shared" si="8"/>
        <v>4087862.4991704822</v>
      </c>
      <c r="S14" s="36">
        <f t="shared" si="9"/>
        <v>100</v>
      </c>
    </row>
    <row r="15" spans="1:20" s="86" customFormat="1" hidden="1">
      <c r="A15" s="118"/>
      <c r="B15" s="119"/>
      <c r="C15" s="119"/>
      <c r="D15" s="155">
        <v>3133</v>
      </c>
      <c r="E15" s="155" t="s">
        <v>155</v>
      </c>
      <c r="F15" s="7">
        <v>0</v>
      </c>
      <c r="G15" s="7">
        <f t="shared" si="1"/>
        <v>0</v>
      </c>
      <c r="H15" s="13">
        <v>0</v>
      </c>
      <c r="I15" s="13">
        <f t="shared" si="2"/>
        <v>0</v>
      </c>
      <c r="J15" s="36" t="s">
        <v>170</v>
      </c>
      <c r="K15" s="13">
        <v>0</v>
      </c>
      <c r="L15" s="349">
        <f t="shared" si="4"/>
        <v>0</v>
      </c>
      <c r="M15" s="36" t="s">
        <v>170</v>
      </c>
      <c r="N15" s="13">
        <v>0</v>
      </c>
      <c r="O15" s="349">
        <f t="shared" si="7"/>
        <v>0</v>
      </c>
      <c r="P15" s="36" t="s">
        <v>170</v>
      </c>
      <c r="Q15" s="13">
        <v>0</v>
      </c>
      <c r="R15" s="349">
        <f t="shared" si="8"/>
        <v>0</v>
      </c>
      <c r="S15" s="36" t="s">
        <v>170</v>
      </c>
    </row>
    <row r="16" spans="1:20" s="86" customFormat="1" ht="13.5" customHeight="1">
      <c r="A16" s="118"/>
      <c r="B16" s="124">
        <v>32</v>
      </c>
      <c r="C16" s="119"/>
      <c r="D16" s="283"/>
      <c r="E16" s="284" t="s">
        <v>6</v>
      </c>
      <c r="F16" s="121">
        <f>F17+F21+F28+F40+F38</f>
        <v>1095272031</v>
      </c>
      <c r="G16" s="121">
        <f t="shared" si="1"/>
        <v>145367579.93231136</v>
      </c>
      <c r="H16" s="2">
        <f>H17+H21+H28+H40+H38</f>
        <v>1161954400</v>
      </c>
      <c r="I16" s="2">
        <f t="shared" si="2"/>
        <v>154217851.21773174</v>
      </c>
      <c r="J16" s="145">
        <f t="shared" si="3"/>
        <v>106.08820157117663</v>
      </c>
      <c r="K16" s="2">
        <f>K17+K21+K28+K40+K38</f>
        <v>1290008200</v>
      </c>
      <c r="L16" s="346">
        <f>K16/$T$1+1</f>
        <v>171213512.1818966</v>
      </c>
      <c r="M16" s="145">
        <f t="shared" si="5"/>
        <v>111.02055295801625</v>
      </c>
      <c r="N16" s="2">
        <f>N17+N21+N28+N40+N38</f>
        <v>1156254200</v>
      </c>
      <c r="O16" s="346">
        <f>N16/$T$1-1</f>
        <v>153461303.6652067</v>
      </c>
      <c r="P16" s="145">
        <f t="shared" si="6"/>
        <v>89.631538776265145</v>
      </c>
      <c r="Q16" s="2">
        <f>Q17+Q21+Q28+Q40+Q38</f>
        <v>1157254200</v>
      </c>
      <c r="R16" s="346">
        <f t="shared" si="8"/>
        <v>153594027.47362134</v>
      </c>
      <c r="S16" s="145">
        <f t="shared" si="9"/>
        <v>100.08648617233132</v>
      </c>
    </row>
    <row r="17" spans="1:19" s="86" customFormat="1">
      <c r="A17" s="118"/>
      <c r="B17" s="119"/>
      <c r="C17" s="124">
        <v>321</v>
      </c>
      <c r="D17" s="283"/>
      <c r="E17" s="284" t="s">
        <v>10</v>
      </c>
      <c r="F17" s="121">
        <f>F18+F19+F20</f>
        <v>7975852</v>
      </c>
      <c r="G17" s="121">
        <f t="shared" si="1"/>
        <v>1058577.4769394121</v>
      </c>
      <c r="H17" s="2">
        <f>H18+H19+H20</f>
        <v>10938000</v>
      </c>
      <c r="I17" s="2">
        <f t="shared" si="2"/>
        <v>1451722.0784391798</v>
      </c>
      <c r="J17" s="145">
        <f t="shared" si="3"/>
        <v>137.13895393244508</v>
      </c>
      <c r="K17" s="2">
        <f>K18+K19+K20</f>
        <v>10738000</v>
      </c>
      <c r="L17" s="346">
        <f t="shared" si="4"/>
        <v>1425177.5167562545</v>
      </c>
      <c r="M17" s="145">
        <f t="shared" si="5"/>
        <v>98.171512159444134</v>
      </c>
      <c r="N17" s="2">
        <f>N18+N19+N20</f>
        <v>11738000</v>
      </c>
      <c r="O17" s="346">
        <f t="shared" si="7"/>
        <v>1557900.3251708804</v>
      </c>
      <c r="P17" s="145">
        <f t="shared" si="6"/>
        <v>109.31272117712795</v>
      </c>
      <c r="Q17" s="2">
        <f>Q18+Q19+Q20</f>
        <v>11738000</v>
      </c>
      <c r="R17" s="346">
        <f t="shared" si="8"/>
        <v>1557900.3251708804</v>
      </c>
      <c r="S17" s="145">
        <f t="shared" si="9"/>
        <v>100</v>
      </c>
    </row>
    <row r="18" spans="1:19" s="86" customFormat="1">
      <c r="A18" s="118"/>
      <c r="B18" s="119"/>
      <c r="C18" s="124"/>
      <c r="D18" s="155">
        <v>3211</v>
      </c>
      <c r="E18" s="232" t="s">
        <v>70</v>
      </c>
      <c r="F18" s="7">
        <v>1075869</v>
      </c>
      <c r="G18" s="7">
        <f t="shared" si="1"/>
        <v>142792.3551662353</v>
      </c>
      <c r="H18" s="13">
        <v>2000000</v>
      </c>
      <c r="I18" s="13">
        <f t="shared" si="2"/>
        <v>265445.6168292521</v>
      </c>
      <c r="J18" s="36">
        <f t="shared" si="3"/>
        <v>185.89623829666994</v>
      </c>
      <c r="K18" s="13">
        <v>1800000</v>
      </c>
      <c r="L18" s="349">
        <f t="shared" si="4"/>
        <v>238901.05514632689</v>
      </c>
      <c r="M18" s="36">
        <f t="shared" si="5"/>
        <v>90</v>
      </c>
      <c r="N18" s="13">
        <v>2000000</v>
      </c>
      <c r="O18" s="349">
        <f t="shared" si="7"/>
        <v>265445.6168292521</v>
      </c>
      <c r="P18" s="36">
        <f t="shared" si="6"/>
        <v>111.11111111111111</v>
      </c>
      <c r="Q18" s="13">
        <v>2000000</v>
      </c>
      <c r="R18" s="349">
        <f t="shared" si="8"/>
        <v>265445.6168292521</v>
      </c>
      <c r="S18" s="36">
        <f t="shared" si="9"/>
        <v>100</v>
      </c>
    </row>
    <row r="19" spans="1:19" s="86" customFormat="1">
      <c r="A19" s="118"/>
      <c r="B19" s="119"/>
      <c r="C19" s="124"/>
      <c r="D19" s="155">
        <v>3212</v>
      </c>
      <c r="E19" s="232" t="s">
        <v>71</v>
      </c>
      <c r="F19" s="7">
        <v>6377800</v>
      </c>
      <c r="G19" s="7">
        <f t="shared" si="1"/>
        <v>846479.527506802</v>
      </c>
      <c r="H19" s="13">
        <v>7500000</v>
      </c>
      <c r="I19" s="13">
        <f t="shared" si="2"/>
        <v>995421.06310969533</v>
      </c>
      <c r="J19" s="36">
        <f t="shared" si="3"/>
        <v>117.5954090752297</v>
      </c>
      <c r="K19" s="13">
        <v>7738000</v>
      </c>
      <c r="L19" s="349">
        <f t="shared" si="4"/>
        <v>1027009.0915123763</v>
      </c>
      <c r="M19" s="36">
        <f t="shared" si="5"/>
        <v>103.17333333333335</v>
      </c>
      <c r="N19" s="13">
        <v>8300000</v>
      </c>
      <c r="O19" s="349">
        <f t="shared" si="7"/>
        <v>1101599.3098413963</v>
      </c>
      <c r="P19" s="36">
        <f t="shared" si="6"/>
        <v>107.26285861979841</v>
      </c>
      <c r="Q19" s="13">
        <v>8300000</v>
      </c>
      <c r="R19" s="349">
        <f t="shared" si="8"/>
        <v>1101599.3098413963</v>
      </c>
      <c r="S19" s="36">
        <f t="shared" si="9"/>
        <v>100</v>
      </c>
    </row>
    <row r="20" spans="1:19" s="86" customFormat="1">
      <c r="A20" s="118"/>
      <c r="B20" s="119"/>
      <c r="C20" s="124"/>
      <c r="D20" s="187" t="s">
        <v>8</v>
      </c>
      <c r="E20" s="234" t="s">
        <v>9</v>
      </c>
      <c r="F20" s="7">
        <v>522183</v>
      </c>
      <c r="G20" s="7">
        <f t="shared" si="1"/>
        <v>69305.594266374668</v>
      </c>
      <c r="H20" s="13">
        <v>1438000</v>
      </c>
      <c r="I20" s="13">
        <f t="shared" si="2"/>
        <v>190855.39850023226</v>
      </c>
      <c r="J20" s="36">
        <f t="shared" si="3"/>
        <v>275.3823851025407</v>
      </c>
      <c r="K20" s="13">
        <v>1200000</v>
      </c>
      <c r="L20" s="349">
        <f>K20/$T$1+1</f>
        <v>159268.37009755126</v>
      </c>
      <c r="M20" s="36">
        <f t="shared" si="5"/>
        <v>83.449235048678716</v>
      </c>
      <c r="N20" s="13">
        <v>1438000</v>
      </c>
      <c r="O20" s="349">
        <f t="shared" si="7"/>
        <v>190855.39850023226</v>
      </c>
      <c r="P20" s="36">
        <f t="shared" si="6"/>
        <v>119.83333333333333</v>
      </c>
      <c r="Q20" s="13">
        <v>1438000</v>
      </c>
      <c r="R20" s="349">
        <f t="shared" si="8"/>
        <v>190855.39850023226</v>
      </c>
      <c r="S20" s="36">
        <f t="shared" si="9"/>
        <v>100</v>
      </c>
    </row>
    <row r="21" spans="1:19" s="86" customFormat="1">
      <c r="A21" s="118"/>
      <c r="B21" s="119"/>
      <c r="C21" s="124">
        <v>322</v>
      </c>
      <c r="D21" s="187"/>
      <c r="E21" s="278" t="s">
        <v>72</v>
      </c>
      <c r="F21" s="121">
        <f>SUM(F22:F27)</f>
        <v>22421978</v>
      </c>
      <c r="G21" s="121">
        <f t="shared" si="1"/>
        <v>2975907.8903709599</v>
      </c>
      <c r="H21" s="2">
        <f>SUM(H22:H27)</f>
        <v>27303000</v>
      </c>
      <c r="I21" s="2">
        <f t="shared" si="2"/>
        <v>3623730.8381445347</v>
      </c>
      <c r="J21" s="145">
        <f t="shared" si="3"/>
        <v>121.76891797860117</v>
      </c>
      <c r="K21" s="2">
        <f>SUM(K22:K27)</f>
        <v>25550000</v>
      </c>
      <c r="L21" s="346">
        <f t="shared" si="4"/>
        <v>3391067.7549936953</v>
      </c>
      <c r="M21" s="145">
        <f t="shared" si="5"/>
        <v>93.579460132586163</v>
      </c>
      <c r="N21" s="2">
        <f>SUM(N22:N27)</f>
        <v>25550000</v>
      </c>
      <c r="O21" s="346">
        <f>N21/$T$1-1</f>
        <v>3391066.7549936953</v>
      </c>
      <c r="P21" s="145">
        <f t="shared" si="6"/>
        <v>100</v>
      </c>
      <c r="Q21" s="2">
        <f>SUM(Q22:Q27)</f>
        <v>25550000</v>
      </c>
      <c r="R21" s="346">
        <f>Q21/$T$1-1</f>
        <v>3391066.7549936953</v>
      </c>
      <c r="S21" s="145">
        <f t="shared" si="9"/>
        <v>100</v>
      </c>
    </row>
    <row r="22" spans="1:19" s="86" customFormat="1">
      <c r="A22" s="118"/>
      <c r="B22" s="119"/>
      <c r="C22" s="124"/>
      <c r="D22" s="187">
        <v>3221</v>
      </c>
      <c r="E22" s="155" t="s">
        <v>73</v>
      </c>
      <c r="F22" s="7">
        <v>4888814</v>
      </c>
      <c r="G22" s="7">
        <f t="shared" si="1"/>
        <v>648857.12389674166</v>
      </c>
      <c r="H22" s="7">
        <v>6100000</v>
      </c>
      <c r="I22" s="7">
        <f t="shared" si="2"/>
        <v>809609.13132921886</v>
      </c>
      <c r="J22" s="36">
        <f t="shared" si="3"/>
        <v>124.77463859332754</v>
      </c>
      <c r="K22" s="7">
        <v>6100000</v>
      </c>
      <c r="L22" s="351">
        <f t="shared" si="4"/>
        <v>809609.13132921886</v>
      </c>
      <c r="M22" s="36">
        <f t="shared" si="5"/>
        <v>100</v>
      </c>
      <c r="N22" s="7">
        <v>6100000</v>
      </c>
      <c r="O22" s="351">
        <f t="shared" si="7"/>
        <v>809609.13132921886</v>
      </c>
      <c r="P22" s="36">
        <f t="shared" si="6"/>
        <v>100</v>
      </c>
      <c r="Q22" s="7">
        <v>6100000</v>
      </c>
      <c r="R22" s="351">
        <f t="shared" si="8"/>
        <v>809609.13132921886</v>
      </c>
      <c r="S22" s="36">
        <f t="shared" si="9"/>
        <v>100</v>
      </c>
    </row>
    <row r="23" spans="1:19" s="86" customFormat="1">
      <c r="A23" s="118"/>
      <c r="B23" s="119"/>
      <c r="C23" s="124"/>
      <c r="D23" s="187">
        <v>3222</v>
      </c>
      <c r="E23" s="155" t="s">
        <v>74</v>
      </c>
      <c r="F23" s="7">
        <v>1347724</v>
      </c>
      <c r="G23" s="7">
        <f t="shared" si="1"/>
        <v>178873.71424779348</v>
      </c>
      <c r="H23" s="13">
        <v>1181000</v>
      </c>
      <c r="I23" s="13">
        <f t="shared" si="2"/>
        <v>156745.63673767337</v>
      </c>
      <c r="J23" s="36">
        <f t="shared" si="3"/>
        <v>87.62921785172631</v>
      </c>
      <c r="K23" s="13">
        <v>1000000</v>
      </c>
      <c r="L23" s="349">
        <f t="shared" si="4"/>
        <v>132722.80841462605</v>
      </c>
      <c r="M23" s="36">
        <f t="shared" si="5"/>
        <v>84.67400508044031</v>
      </c>
      <c r="N23" s="13">
        <v>1000000</v>
      </c>
      <c r="O23" s="349">
        <f t="shared" si="7"/>
        <v>132722.80841462605</v>
      </c>
      <c r="P23" s="36">
        <f t="shared" si="6"/>
        <v>100</v>
      </c>
      <c r="Q23" s="13">
        <v>1000000</v>
      </c>
      <c r="R23" s="349">
        <f t="shared" si="8"/>
        <v>132722.80841462605</v>
      </c>
      <c r="S23" s="36">
        <f t="shared" si="9"/>
        <v>100</v>
      </c>
    </row>
    <row r="24" spans="1:19" s="86" customFormat="1">
      <c r="A24" s="118"/>
      <c r="B24" s="119"/>
      <c r="C24" s="124"/>
      <c r="D24" s="187">
        <v>3223</v>
      </c>
      <c r="E24" s="155" t="s">
        <v>75</v>
      </c>
      <c r="F24" s="7">
        <v>15411311</v>
      </c>
      <c r="G24" s="7">
        <f t="shared" si="1"/>
        <v>2045432.477271219</v>
      </c>
      <c r="H24" s="7">
        <v>17982000</v>
      </c>
      <c r="I24" s="7">
        <f t="shared" si="2"/>
        <v>2386621.5409118054</v>
      </c>
      <c r="J24" s="36">
        <f t="shared" si="3"/>
        <v>116.68053418687091</v>
      </c>
      <c r="K24" s="7">
        <v>15750000</v>
      </c>
      <c r="L24" s="351">
        <f>K24/$T$1+1</f>
        <v>2090385.2325303601</v>
      </c>
      <c r="M24" s="36">
        <f t="shared" si="5"/>
        <v>87.587587587587592</v>
      </c>
      <c r="N24" s="7">
        <v>15750000</v>
      </c>
      <c r="O24" s="351">
        <f t="shared" si="7"/>
        <v>2090384.2325303601</v>
      </c>
      <c r="P24" s="36">
        <f t="shared" si="6"/>
        <v>100</v>
      </c>
      <c r="Q24" s="7">
        <v>15750000</v>
      </c>
      <c r="R24" s="351">
        <f t="shared" si="8"/>
        <v>2090384.2325303601</v>
      </c>
      <c r="S24" s="36">
        <f t="shared" si="9"/>
        <v>100</v>
      </c>
    </row>
    <row r="25" spans="1:19" s="86" customFormat="1">
      <c r="A25" s="118"/>
      <c r="B25" s="119"/>
      <c r="C25" s="124"/>
      <c r="D25" s="187">
        <v>3224</v>
      </c>
      <c r="E25" s="187" t="s">
        <v>11</v>
      </c>
      <c r="F25" s="7">
        <v>605124</v>
      </c>
      <c r="G25" s="7">
        <f t="shared" si="1"/>
        <v>80313.756719092169</v>
      </c>
      <c r="H25" s="7">
        <v>750000</v>
      </c>
      <c r="I25" s="7">
        <f t="shared" si="2"/>
        <v>99542.106310969539</v>
      </c>
      <c r="J25" s="36">
        <f t="shared" si="3"/>
        <v>123.94153925476432</v>
      </c>
      <c r="K25" s="7">
        <v>1850000</v>
      </c>
      <c r="L25" s="351">
        <f t="shared" si="4"/>
        <v>245537.1955670582</v>
      </c>
      <c r="M25" s="36">
        <f t="shared" si="5"/>
        <v>246.66666666666669</v>
      </c>
      <c r="N25" s="7">
        <v>1850000</v>
      </c>
      <c r="O25" s="351">
        <f t="shared" si="7"/>
        <v>245537.1955670582</v>
      </c>
      <c r="P25" s="36">
        <f t="shared" si="6"/>
        <v>100</v>
      </c>
      <c r="Q25" s="7">
        <v>1850000</v>
      </c>
      <c r="R25" s="351">
        <f t="shared" si="8"/>
        <v>245537.1955670582</v>
      </c>
      <c r="S25" s="36">
        <f t="shared" si="9"/>
        <v>100</v>
      </c>
    </row>
    <row r="26" spans="1:19" s="86" customFormat="1">
      <c r="A26" s="125"/>
      <c r="B26" s="119"/>
      <c r="C26" s="119"/>
      <c r="D26" s="187" t="s">
        <v>12</v>
      </c>
      <c r="E26" s="187" t="s">
        <v>13</v>
      </c>
      <c r="F26" s="7">
        <v>141333</v>
      </c>
      <c r="G26" s="7">
        <f t="shared" si="1"/>
        <v>18758.112681664345</v>
      </c>
      <c r="H26" s="11">
        <v>970000</v>
      </c>
      <c r="I26" s="11">
        <f t="shared" si="2"/>
        <v>128741.12416218726</v>
      </c>
      <c r="J26" s="36">
        <f t="shared" si="3"/>
        <v>686.32237340182405</v>
      </c>
      <c r="K26" s="11">
        <v>250000</v>
      </c>
      <c r="L26" s="361">
        <f>K26/$T$1-1</f>
        <v>33179.702103656513</v>
      </c>
      <c r="M26" s="36">
        <f t="shared" si="5"/>
        <v>25.773195876288657</v>
      </c>
      <c r="N26" s="11">
        <v>250000</v>
      </c>
      <c r="O26" s="361">
        <f>N26/$T$1-1</f>
        <v>33179.702103656513</v>
      </c>
      <c r="P26" s="36">
        <f t="shared" si="6"/>
        <v>100</v>
      </c>
      <c r="Q26" s="11">
        <v>250000</v>
      </c>
      <c r="R26" s="361">
        <f>Q26/$T$1-1</f>
        <v>33179.702103656513</v>
      </c>
      <c r="S26" s="36">
        <f t="shared" si="9"/>
        <v>100</v>
      </c>
    </row>
    <row r="27" spans="1:19" s="86" customFormat="1">
      <c r="A27" s="125"/>
      <c r="B27" s="119"/>
      <c r="C27" s="119"/>
      <c r="D27" s="187">
        <v>3227</v>
      </c>
      <c r="E27" s="187" t="s">
        <v>169</v>
      </c>
      <c r="F27" s="7">
        <v>27672</v>
      </c>
      <c r="G27" s="7">
        <f t="shared" si="1"/>
        <v>3672.705554449532</v>
      </c>
      <c r="H27" s="13">
        <v>320000</v>
      </c>
      <c r="I27" s="13">
        <f t="shared" si="2"/>
        <v>42471.298692680335</v>
      </c>
      <c r="J27" s="36">
        <f t="shared" si="3"/>
        <v>1156.403584851113</v>
      </c>
      <c r="K27" s="13">
        <v>600000</v>
      </c>
      <c r="L27" s="349">
        <f t="shared" si="4"/>
        <v>79633.685048775631</v>
      </c>
      <c r="M27" s="36">
        <f t="shared" si="5"/>
        <v>187.5</v>
      </c>
      <c r="N27" s="13">
        <v>600000</v>
      </c>
      <c r="O27" s="349">
        <f t="shared" si="7"/>
        <v>79633.685048775631</v>
      </c>
      <c r="P27" s="36">
        <f t="shared" si="6"/>
        <v>100</v>
      </c>
      <c r="Q27" s="13">
        <v>600000</v>
      </c>
      <c r="R27" s="349">
        <f t="shared" si="8"/>
        <v>79633.685048775631</v>
      </c>
      <c r="S27" s="36">
        <f t="shared" si="9"/>
        <v>100</v>
      </c>
    </row>
    <row r="28" spans="1:19" s="86" customFormat="1">
      <c r="A28" s="125"/>
      <c r="B28" s="119"/>
      <c r="C28" s="124">
        <v>323</v>
      </c>
      <c r="D28" s="285"/>
      <c r="E28" s="278" t="s">
        <v>14</v>
      </c>
      <c r="F28" s="121">
        <f>SUM(F29:F37)</f>
        <v>988468522</v>
      </c>
      <c r="G28" s="121">
        <f t="shared" si="1"/>
        <v>131192318.26929457</v>
      </c>
      <c r="H28" s="2">
        <f>SUM(H29:H37)</f>
        <v>1112405100</v>
      </c>
      <c r="I28" s="2">
        <f t="shared" si="2"/>
        <v>147641528.96675292</v>
      </c>
      <c r="J28" s="145">
        <f t="shared" si="3"/>
        <v>112.53824226483562</v>
      </c>
      <c r="K28" s="2">
        <f>SUM(K29:K37)</f>
        <v>1241987200</v>
      </c>
      <c r="L28" s="346">
        <f>K28/$T$1+1</f>
        <v>164840030.19901785</v>
      </c>
      <c r="M28" s="145">
        <f t="shared" si="5"/>
        <v>111.64882289734199</v>
      </c>
      <c r="N28" s="2">
        <f>SUM(N29:N37)</f>
        <v>1107233200</v>
      </c>
      <c r="O28" s="346">
        <f>N28/$T$1+1</f>
        <v>146955100.87391332</v>
      </c>
      <c r="P28" s="145">
        <f t="shared" si="6"/>
        <v>89.150129727584954</v>
      </c>
      <c r="Q28" s="2">
        <f>SUM(Q29:Q37)</f>
        <v>1108233200</v>
      </c>
      <c r="R28" s="346">
        <f>Q28/$T$1+1</f>
        <v>147087823.68232796</v>
      </c>
      <c r="S28" s="145">
        <f t="shared" si="9"/>
        <v>100.09031521092395</v>
      </c>
    </row>
    <row r="29" spans="1:19" s="86" customFormat="1">
      <c r="A29" s="125"/>
      <c r="B29" s="119"/>
      <c r="C29" s="124"/>
      <c r="D29" s="286">
        <v>3231</v>
      </c>
      <c r="E29" s="155" t="s">
        <v>76</v>
      </c>
      <c r="F29" s="7">
        <v>16394049</v>
      </c>
      <c r="G29" s="7">
        <f t="shared" si="1"/>
        <v>2175864.2245669919</v>
      </c>
      <c r="H29" s="7">
        <v>19317000</v>
      </c>
      <c r="I29" s="7">
        <f t="shared" si="2"/>
        <v>2563806.4901453312</v>
      </c>
      <c r="J29" s="36">
        <f t="shared" si="3"/>
        <v>117.82934161048317</v>
      </c>
      <c r="K29" s="7">
        <v>18800000</v>
      </c>
      <c r="L29" s="351">
        <f t="shared" si="4"/>
        <v>2495188.7981949695</v>
      </c>
      <c r="M29" s="36">
        <f t="shared" si="5"/>
        <v>97.323600973236012</v>
      </c>
      <c r="N29" s="7">
        <v>18800000</v>
      </c>
      <c r="O29" s="351">
        <f t="shared" si="7"/>
        <v>2495188.7981949695</v>
      </c>
      <c r="P29" s="36">
        <f t="shared" si="6"/>
        <v>100</v>
      </c>
      <c r="Q29" s="7">
        <v>18800000</v>
      </c>
      <c r="R29" s="351">
        <f t="shared" si="8"/>
        <v>2495188.7981949695</v>
      </c>
      <c r="S29" s="36">
        <f t="shared" si="9"/>
        <v>100</v>
      </c>
    </row>
    <row r="30" spans="1:19" s="86" customFormat="1">
      <c r="A30" s="125"/>
      <c r="B30" s="119"/>
      <c r="C30" s="124"/>
      <c r="D30" s="286">
        <v>3232</v>
      </c>
      <c r="E30" s="155" t="s">
        <v>15</v>
      </c>
      <c r="F30" s="7">
        <v>740094200</v>
      </c>
      <c r="G30" s="7">
        <f t="shared" si="1"/>
        <v>98227380.71537593</v>
      </c>
      <c r="H30" s="7">
        <v>865109000</v>
      </c>
      <c r="I30" s="7">
        <f t="shared" si="2"/>
        <v>114819696.06476872</v>
      </c>
      <c r="J30" s="36">
        <f t="shared" si="3"/>
        <v>116.89174161883717</v>
      </c>
      <c r="K30" s="7">
        <f>950258000+79300000</f>
        <v>1029558000</v>
      </c>
      <c r="L30" s="351">
        <f>K30/$T$1+1</f>
        <v>136645830.18574557</v>
      </c>
      <c r="M30" s="36">
        <f t="shared" si="5"/>
        <v>119.00904972668185</v>
      </c>
      <c r="N30" s="7">
        <v>898258000</v>
      </c>
      <c r="O30" s="351">
        <f>N30/$T$1+1</f>
        <v>119219325.44090517</v>
      </c>
      <c r="P30" s="36">
        <f t="shared" si="6"/>
        <v>87.246954518346712</v>
      </c>
      <c r="Q30" s="7">
        <v>898258000</v>
      </c>
      <c r="R30" s="351">
        <f>Q30/$T$1+1</f>
        <v>119219325.44090517</v>
      </c>
      <c r="S30" s="36">
        <f t="shared" si="9"/>
        <v>100</v>
      </c>
    </row>
    <row r="31" spans="1:19" s="86" customFormat="1">
      <c r="A31" s="125"/>
      <c r="B31" s="119"/>
      <c r="C31" s="119"/>
      <c r="D31" s="286">
        <v>3233</v>
      </c>
      <c r="E31" s="232" t="s">
        <v>77</v>
      </c>
      <c r="F31" s="7">
        <v>71397</v>
      </c>
      <c r="G31" s="7">
        <f t="shared" si="1"/>
        <v>9476.0103523790567</v>
      </c>
      <c r="H31" s="7">
        <v>400000</v>
      </c>
      <c r="I31" s="7">
        <f t="shared" si="2"/>
        <v>53089.123365850421</v>
      </c>
      <c r="J31" s="36">
        <f t="shared" si="3"/>
        <v>560.24762945221789</v>
      </c>
      <c r="K31" s="7">
        <v>400000</v>
      </c>
      <c r="L31" s="349">
        <f t="shared" si="4"/>
        <v>53089.123365850421</v>
      </c>
      <c r="M31" s="36">
        <f t="shared" si="5"/>
        <v>100</v>
      </c>
      <c r="N31" s="7">
        <v>400000</v>
      </c>
      <c r="O31" s="351">
        <f t="shared" si="7"/>
        <v>53089.123365850421</v>
      </c>
      <c r="P31" s="36">
        <f t="shared" si="6"/>
        <v>100</v>
      </c>
      <c r="Q31" s="7">
        <v>400000</v>
      </c>
      <c r="R31" s="351">
        <f t="shared" si="8"/>
        <v>53089.123365850421</v>
      </c>
      <c r="S31" s="36">
        <f t="shared" si="9"/>
        <v>100</v>
      </c>
    </row>
    <row r="32" spans="1:19" s="86" customFormat="1">
      <c r="A32" s="125"/>
      <c r="B32" s="119"/>
      <c r="C32" s="119"/>
      <c r="D32" s="286">
        <v>3234</v>
      </c>
      <c r="E32" s="232" t="s">
        <v>78</v>
      </c>
      <c r="F32" s="7">
        <v>1031080</v>
      </c>
      <c r="G32" s="7">
        <f t="shared" si="1"/>
        <v>136847.83330015262</v>
      </c>
      <c r="H32" s="7">
        <v>1861000</v>
      </c>
      <c r="I32" s="7">
        <f t="shared" si="2"/>
        <v>246997.14645961908</v>
      </c>
      <c r="J32" s="36">
        <f t="shared" si="3"/>
        <v>180.49035962291967</v>
      </c>
      <c r="K32" s="7">
        <v>2000000</v>
      </c>
      <c r="L32" s="351">
        <f t="shared" si="4"/>
        <v>265445.6168292521</v>
      </c>
      <c r="M32" s="36">
        <f t="shared" si="5"/>
        <v>107.46910263299301</v>
      </c>
      <c r="N32" s="7">
        <v>2000000</v>
      </c>
      <c r="O32" s="351">
        <f t="shared" si="7"/>
        <v>265445.6168292521</v>
      </c>
      <c r="P32" s="36">
        <f t="shared" si="6"/>
        <v>100</v>
      </c>
      <c r="Q32" s="7">
        <v>2000000</v>
      </c>
      <c r="R32" s="351">
        <f t="shared" si="8"/>
        <v>265445.6168292521</v>
      </c>
      <c r="S32" s="36">
        <f t="shared" si="9"/>
        <v>100</v>
      </c>
    </row>
    <row r="33" spans="1:19" s="86" customFormat="1">
      <c r="A33" s="125"/>
      <c r="B33" s="119"/>
      <c r="C33" s="119"/>
      <c r="D33" s="286">
        <v>3235</v>
      </c>
      <c r="E33" s="232" t="s">
        <v>79</v>
      </c>
      <c r="F33" s="7">
        <v>10637835</v>
      </c>
      <c r="G33" s="7">
        <f t="shared" si="1"/>
        <v>1411883.3366514035</v>
      </c>
      <c r="H33" s="7">
        <v>9900000</v>
      </c>
      <c r="I33" s="7">
        <f t="shared" si="2"/>
        <v>1313955.803304798</v>
      </c>
      <c r="J33" s="36">
        <f t="shared" si="3"/>
        <v>93.064049216781413</v>
      </c>
      <c r="K33" s="7">
        <v>10100000</v>
      </c>
      <c r="L33" s="351">
        <f t="shared" si="4"/>
        <v>1340500.3649877231</v>
      </c>
      <c r="M33" s="36">
        <f t="shared" si="5"/>
        <v>102.02020202020201</v>
      </c>
      <c r="N33" s="7">
        <v>9646000</v>
      </c>
      <c r="O33" s="351">
        <f t="shared" si="7"/>
        <v>1280244.2099674828</v>
      </c>
      <c r="P33" s="36">
        <f t="shared" si="6"/>
        <v>95.504950495049499</v>
      </c>
      <c r="Q33" s="7">
        <v>9646000</v>
      </c>
      <c r="R33" s="351">
        <f t="shared" si="8"/>
        <v>1280244.2099674828</v>
      </c>
      <c r="S33" s="36">
        <f t="shared" si="9"/>
        <v>100</v>
      </c>
    </row>
    <row r="34" spans="1:19" s="86" customFormat="1">
      <c r="A34" s="125"/>
      <c r="B34" s="119"/>
      <c r="C34" s="119"/>
      <c r="D34" s="286">
        <v>3236</v>
      </c>
      <c r="E34" s="232" t="s">
        <v>191</v>
      </c>
      <c r="F34" s="7">
        <v>576921</v>
      </c>
      <c r="G34" s="7">
        <f t="shared" si="1"/>
        <v>76570.575353374472</v>
      </c>
      <c r="H34" s="7">
        <v>900000</v>
      </c>
      <c r="I34" s="7">
        <f t="shared" si="2"/>
        <v>119450.52757316345</v>
      </c>
      <c r="J34" s="36">
        <f t="shared" si="3"/>
        <v>156.00056160202175</v>
      </c>
      <c r="K34" s="7">
        <v>500000</v>
      </c>
      <c r="L34" s="351">
        <f t="shared" si="4"/>
        <v>66361.404207313026</v>
      </c>
      <c r="M34" s="36">
        <f t="shared" si="5"/>
        <v>55.555555555555557</v>
      </c>
      <c r="N34" s="7">
        <v>500000</v>
      </c>
      <c r="O34" s="351">
        <f t="shared" si="7"/>
        <v>66361.404207313026</v>
      </c>
      <c r="P34" s="36">
        <f t="shared" si="6"/>
        <v>100</v>
      </c>
      <c r="Q34" s="7">
        <v>500000</v>
      </c>
      <c r="R34" s="351">
        <f t="shared" si="8"/>
        <v>66361.404207313026</v>
      </c>
      <c r="S34" s="36">
        <f t="shared" si="9"/>
        <v>100</v>
      </c>
    </row>
    <row r="35" spans="1:19" s="86" customFormat="1">
      <c r="A35" s="125"/>
      <c r="B35" s="119"/>
      <c r="C35" s="119"/>
      <c r="D35" s="286">
        <v>3237</v>
      </c>
      <c r="E35" s="187" t="s">
        <v>16</v>
      </c>
      <c r="F35" s="7">
        <v>6399317</v>
      </c>
      <c r="G35" s="7">
        <f t="shared" si="1"/>
        <v>849335.32417545945</v>
      </c>
      <c r="H35" s="7">
        <v>7540000</v>
      </c>
      <c r="I35" s="7">
        <f t="shared" si="2"/>
        <v>1000729.9754462804</v>
      </c>
      <c r="J35" s="36">
        <f t="shared" si="3"/>
        <v>117.82507414463137</v>
      </c>
      <c r="K35" s="7">
        <v>8630000</v>
      </c>
      <c r="L35" s="351">
        <f>K35/$T$1-1</f>
        <v>1145396.8366182228</v>
      </c>
      <c r="M35" s="36">
        <f t="shared" si="5"/>
        <v>114.45623342175067</v>
      </c>
      <c r="N35" s="7">
        <v>9630000</v>
      </c>
      <c r="O35" s="351">
        <f t="shared" si="7"/>
        <v>1278120.6450328489</v>
      </c>
      <c r="P35" s="36">
        <f t="shared" si="6"/>
        <v>111.58748551564311</v>
      </c>
      <c r="Q35" s="7">
        <v>9630000</v>
      </c>
      <c r="R35" s="351">
        <f t="shared" si="8"/>
        <v>1278120.6450328489</v>
      </c>
      <c r="S35" s="36">
        <f t="shared" si="9"/>
        <v>100</v>
      </c>
    </row>
    <row r="36" spans="1:19" s="86" customFormat="1">
      <c r="A36" s="125"/>
      <c r="B36" s="119"/>
      <c r="C36" s="122"/>
      <c r="D36" s="19">
        <v>3238</v>
      </c>
      <c r="E36" s="15" t="s">
        <v>208</v>
      </c>
      <c r="F36" s="7">
        <v>9893767</v>
      </c>
      <c r="G36" s="7">
        <f t="shared" si="1"/>
        <v>1313128.5420399494</v>
      </c>
      <c r="H36" s="13">
        <v>9500000</v>
      </c>
      <c r="I36" s="13">
        <f t="shared" si="2"/>
        <v>1260866.6799389475</v>
      </c>
      <c r="J36" s="36">
        <f t="shared" ref="J36:J69" si="10">H36/F36*100</f>
        <v>96.020049794987088</v>
      </c>
      <c r="K36" s="13">
        <v>9500000</v>
      </c>
      <c r="L36" s="349">
        <f t="shared" si="4"/>
        <v>1260866.6799389475</v>
      </c>
      <c r="M36" s="36">
        <f t="shared" si="5"/>
        <v>100</v>
      </c>
      <c r="N36" s="13">
        <v>9500000</v>
      </c>
      <c r="O36" s="349">
        <f t="shared" si="7"/>
        <v>1260866.6799389475</v>
      </c>
      <c r="P36" s="36">
        <f t="shared" si="6"/>
        <v>100</v>
      </c>
      <c r="Q36" s="13">
        <v>9500000</v>
      </c>
      <c r="R36" s="349">
        <f t="shared" si="8"/>
        <v>1260866.6799389475</v>
      </c>
      <c r="S36" s="36">
        <f t="shared" si="9"/>
        <v>100</v>
      </c>
    </row>
    <row r="37" spans="1:19" s="86" customFormat="1" ht="13.5" customHeight="1">
      <c r="A37" s="125"/>
      <c r="B37" s="119"/>
      <c r="C37" s="119"/>
      <c r="D37" s="286">
        <v>3239</v>
      </c>
      <c r="E37" s="187" t="s">
        <v>80</v>
      </c>
      <c r="F37" s="7">
        <v>203369956</v>
      </c>
      <c r="G37" s="7">
        <f t="shared" si="1"/>
        <v>26991831.707478929</v>
      </c>
      <c r="H37" s="7">
        <v>197878100</v>
      </c>
      <c r="I37" s="7">
        <f t="shared" si="2"/>
        <v>26262937.155750215</v>
      </c>
      <c r="J37" s="36">
        <f t="shared" si="10"/>
        <v>97.299573590899541</v>
      </c>
      <c r="K37" s="7">
        <v>162499200</v>
      </c>
      <c r="L37" s="351">
        <f>K37/$T$1+1</f>
        <v>21567351.189130001</v>
      </c>
      <c r="M37" s="36">
        <f t="shared" si="5"/>
        <v>82.120861277726036</v>
      </c>
      <c r="N37" s="7">
        <v>158499200</v>
      </c>
      <c r="O37" s="351">
        <f t="shared" si="7"/>
        <v>21036458.955471497</v>
      </c>
      <c r="P37" s="36">
        <f t="shared" si="6"/>
        <v>97.538449420058683</v>
      </c>
      <c r="Q37" s="7">
        <v>159499200</v>
      </c>
      <c r="R37" s="351">
        <f t="shared" si="8"/>
        <v>21169181.763886124</v>
      </c>
      <c r="S37" s="36">
        <f t="shared" si="9"/>
        <v>100.63091801094264</v>
      </c>
    </row>
    <row r="38" spans="1:19" s="86" customFormat="1" ht="13.5" hidden="1" customHeight="1">
      <c r="A38" s="125"/>
      <c r="B38" s="119"/>
      <c r="C38" s="120">
        <v>324</v>
      </c>
      <c r="D38" s="286"/>
      <c r="E38" s="287" t="s">
        <v>218</v>
      </c>
      <c r="F38" s="2">
        <f>F39</f>
        <v>0</v>
      </c>
      <c r="G38" s="2">
        <f t="shared" si="1"/>
        <v>0</v>
      </c>
      <c r="H38" s="2">
        <f>H39</f>
        <v>0</v>
      </c>
      <c r="I38" s="2">
        <f t="shared" si="2"/>
        <v>0</v>
      </c>
      <c r="J38" s="145" t="s">
        <v>170</v>
      </c>
      <c r="K38" s="2">
        <f>K39</f>
        <v>0</v>
      </c>
      <c r="L38" s="346">
        <f t="shared" si="4"/>
        <v>0</v>
      </c>
      <c r="M38" s="145" t="s">
        <v>170</v>
      </c>
      <c r="N38" s="2">
        <f>N39</f>
        <v>0</v>
      </c>
      <c r="O38" s="346">
        <f t="shared" si="7"/>
        <v>0</v>
      </c>
      <c r="P38" s="145" t="s">
        <v>170</v>
      </c>
      <c r="Q38" s="2">
        <f>Q39</f>
        <v>0</v>
      </c>
      <c r="R38" s="346">
        <f t="shared" si="8"/>
        <v>0</v>
      </c>
      <c r="S38" s="145" t="s">
        <v>170</v>
      </c>
    </row>
    <row r="39" spans="1:19" s="86" customFormat="1" ht="13.5" hidden="1" customHeight="1">
      <c r="A39" s="125"/>
      <c r="B39" s="119"/>
      <c r="C39" s="122"/>
      <c r="D39" s="35">
        <v>3241</v>
      </c>
      <c r="E39" s="236" t="s">
        <v>218</v>
      </c>
      <c r="F39" s="7">
        <v>0</v>
      </c>
      <c r="G39" s="7">
        <f t="shared" si="1"/>
        <v>0</v>
      </c>
      <c r="H39" s="8">
        <v>0</v>
      </c>
      <c r="I39" s="8">
        <f t="shared" si="2"/>
        <v>0</v>
      </c>
      <c r="J39" s="36" t="s">
        <v>170</v>
      </c>
      <c r="K39" s="8">
        <v>0</v>
      </c>
      <c r="L39" s="354">
        <f t="shared" si="4"/>
        <v>0</v>
      </c>
      <c r="M39" s="36" t="s">
        <v>170</v>
      </c>
      <c r="N39" s="8">
        <v>0</v>
      </c>
      <c r="O39" s="354">
        <f t="shared" si="7"/>
        <v>0</v>
      </c>
      <c r="P39" s="36" t="s">
        <v>170</v>
      </c>
      <c r="Q39" s="8">
        <v>0</v>
      </c>
      <c r="R39" s="354">
        <f t="shared" si="8"/>
        <v>0</v>
      </c>
      <c r="S39" s="36" t="s">
        <v>170</v>
      </c>
    </row>
    <row r="40" spans="1:19" s="86" customFormat="1" ht="13.5" customHeight="1">
      <c r="A40" s="125"/>
      <c r="B40" s="119"/>
      <c r="C40" s="120">
        <v>329</v>
      </c>
      <c r="D40" s="286"/>
      <c r="E40" s="282" t="s">
        <v>82</v>
      </c>
      <c r="F40" s="121">
        <f>SUM(F41:F47)</f>
        <v>76405679</v>
      </c>
      <c r="G40" s="121">
        <f t="shared" si="1"/>
        <v>10140776.295706417</v>
      </c>
      <c r="H40" s="121">
        <f>SUM(H41:H47)</f>
        <v>11308300</v>
      </c>
      <c r="I40" s="121">
        <f t="shared" si="2"/>
        <v>1500869.3343951157</v>
      </c>
      <c r="J40" s="279">
        <f t="shared" si="10"/>
        <v>14.800339644910427</v>
      </c>
      <c r="K40" s="121">
        <f>SUM(K41:K47)</f>
        <v>11733000</v>
      </c>
      <c r="L40" s="367">
        <f>K40/$T$1-1</f>
        <v>1557235.7111288074</v>
      </c>
      <c r="M40" s="279">
        <f t="shared" si="5"/>
        <v>103.75564850596464</v>
      </c>
      <c r="N40" s="121">
        <f>SUM(N41:N47)</f>
        <v>11733000</v>
      </c>
      <c r="O40" s="367">
        <f>N40/$T$1-1</f>
        <v>1557235.7111288074</v>
      </c>
      <c r="P40" s="279">
        <f t="shared" si="6"/>
        <v>100</v>
      </c>
      <c r="Q40" s="121">
        <f>SUM(Q41:Q47)</f>
        <v>11733000</v>
      </c>
      <c r="R40" s="367">
        <f>Q40/$T$1-1</f>
        <v>1557235.7111288074</v>
      </c>
      <c r="S40" s="279">
        <f t="shared" si="9"/>
        <v>100</v>
      </c>
    </row>
    <row r="41" spans="1:19" s="86" customFormat="1" ht="25.5">
      <c r="A41" s="125"/>
      <c r="B41" s="119"/>
      <c r="C41" s="119"/>
      <c r="D41" s="286">
        <v>3291</v>
      </c>
      <c r="E41" s="288" t="s">
        <v>119</v>
      </c>
      <c r="F41" s="7">
        <v>91884</v>
      </c>
      <c r="G41" s="7">
        <f t="shared" si="1"/>
        <v>12195.1025283695</v>
      </c>
      <c r="H41" s="8">
        <v>300000</v>
      </c>
      <c r="I41" s="8">
        <f t="shared" si="2"/>
        <v>39816.842524387816</v>
      </c>
      <c r="J41" s="36">
        <f t="shared" si="10"/>
        <v>326.49862870575947</v>
      </c>
      <c r="K41" s="8">
        <v>300000</v>
      </c>
      <c r="L41" s="354">
        <f t="shared" si="4"/>
        <v>39816.842524387816</v>
      </c>
      <c r="M41" s="36">
        <f t="shared" si="5"/>
        <v>100</v>
      </c>
      <c r="N41" s="8">
        <v>300000</v>
      </c>
      <c r="O41" s="354">
        <f t="shared" si="7"/>
        <v>39816.842524387816</v>
      </c>
      <c r="P41" s="36">
        <f t="shared" si="6"/>
        <v>100</v>
      </c>
      <c r="Q41" s="8">
        <v>300000</v>
      </c>
      <c r="R41" s="354">
        <f t="shared" si="8"/>
        <v>39816.842524387816</v>
      </c>
      <c r="S41" s="36">
        <f t="shared" si="9"/>
        <v>100</v>
      </c>
    </row>
    <row r="42" spans="1:19" s="86" customFormat="1" ht="13.5" customHeight="1">
      <c r="A42" s="125"/>
      <c r="B42" s="119"/>
      <c r="C42" s="119"/>
      <c r="D42" s="286">
        <v>3292</v>
      </c>
      <c r="E42" s="286" t="s">
        <v>83</v>
      </c>
      <c r="F42" s="7">
        <v>898688</v>
      </c>
      <c r="G42" s="7">
        <f t="shared" si="1"/>
        <v>119276.39524852345</v>
      </c>
      <c r="H42" s="8">
        <v>1320000</v>
      </c>
      <c r="I42" s="8">
        <f t="shared" si="2"/>
        <v>175194.10710730639</v>
      </c>
      <c r="J42" s="36">
        <f t="shared" si="10"/>
        <v>146.88078621279018</v>
      </c>
      <c r="K42" s="8">
        <v>1350000</v>
      </c>
      <c r="L42" s="354">
        <f>K42/$T$1-1</f>
        <v>179174.79135974517</v>
      </c>
      <c r="M42" s="36">
        <f t="shared" si="5"/>
        <v>102.27272727272727</v>
      </c>
      <c r="N42" s="8">
        <v>1350000</v>
      </c>
      <c r="O42" s="354">
        <f>N42/$T$1-1</f>
        <v>179174.79135974517</v>
      </c>
      <c r="P42" s="36">
        <f t="shared" si="6"/>
        <v>100</v>
      </c>
      <c r="Q42" s="8">
        <v>1350000</v>
      </c>
      <c r="R42" s="354">
        <f>Q42/$T$1-1</f>
        <v>179174.79135974517</v>
      </c>
      <c r="S42" s="36">
        <f t="shared" si="9"/>
        <v>100</v>
      </c>
    </row>
    <row r="43" spans="1:19" s="86" customFormat="1" ht="13.5" customHeight="1">
      <c r="A43" s="125"/>
      <c r="B43" s="119"/>
      <c r="C43" s="119"/>
      <c r="D43" s="286">
        <v>3293</v>
      </c>
      <c r="E43" s="286" t="s">
        <v>84</v>
      </c>
      <c r="F43" s="7">
        <v>78499</v>
      </c>
      <c r="G43" s="7">
        <f t="shared" si="1"/>
        <v>10418.607737739731</v>
      </c>
      <c r="H43" s="157">
        <v>300000</v>
      </c>
      <c r="I43" s="157">
        <f t="shared" si="2"/>
        <v>39816.842524387816</v>
      </c>
      <c r="J43" s="36">
        <f t="shared" si="10"/>
        <v>382.17047350921666</v>
      </c>
      <c r="K43" s="157">
        <v>352700</v>
      </c>
      <c r="L43" s="368">
        <f t="shared" si="4"/>
        <v>46811.334527838604</v>
      </c>
      <c r="M43" s="36">
        <f t="shared" si="5"/>
        <v>117.56666666666666</v>
      </c>
      <c r="N43" s="157">
        <v>352700</v>
      </c>
      <c r="O43" s="368">
        <f t="shared" si="7"/>
        <v>46811.334527838604</v>
      </c>
      <c r="P43" s="36">
        <f t="shared" si="6"/>
        <v>100</v>
      </c>
      <c r="Q43" s="157">
        <v>352700</v>
      </c>
      <c r="R43" s="368">
        <f t="shared" si="8"/>
        <v>46811.334527838604</v>
      </c>
      <c r="S43" s="36">
        <f t="shared" si="9"/>
        <v>100</v>
      </c>
    </row>
    <row r="44" spans="1:19" s="86" customFormat="1" ht="13.5" customHeight="1">
      <c r="A44" s="125"/>
      <c r="B44" s="119"/>
      <c r="C44" s="119"/>
      <c r="D44" s="286">
        <v>3294</v>
      </c>
      <c r="E44" s="286" t="s">
        <v>192</v>
      </c>
      <c r="F44" s="7">
        <v>226399</v>
      </c>
      <c r="G44" s="7">
        <f t="shared" si="1"/>
        <v>30048.311102262924</v>
      </c>
      <c r="H44" s="157">
        <v>350000</v>
      </c>
      <c r="I44" s="157">
        <f t="shared" si="2"/>
        <v>46452.982945119118</v>
      </c>
      <c r="J44" s="36">
        <f t="shared" si="10"/>
        <v>154.59432241308485</v>
      </c>
      <c r="K44" s="157">
        <v>350000</v>
      </c>
      <c r="L44" s="368">
        <f t="shared" si="4"/>
        <v>46452.982945119118</v>
      </c>
      <c r="M44" s="36">
        <f t="shared" si="5"/>
        <v>100</v>
      </c>
      <c r="N44" s="157">
        <v>350000</v>
      </c>
      <c r="O44" s="368">
        <f t="shared" si="7"/>
        <v>46452.982945119118</v>
      </c>
      <c r="P44" s="36">
        <f t="shared" si="6"/>
        <v>100</v>
      </c>
      <c r="Q44" s="157">
        <v>350000</v>
      </c>
      <c r="R44" s="368">
        <f t="shared" si="8"/>
        <v>46452.982945119118</v>
      </c>
      <c r="S44" s="36">
        <f t="shared" si="9"/>
        <v>100</v>
      </c>
    </row>
    <row r="45" spans="1:19" s="86" customFormat="1" ht="13.5" customHeight="1">
      <c r="A45" s="125"/>
      <c r="B45" s="119"/>
      <c r="C45" s="119"/>
      <c r="D45" s="286">
        <v>3295</v>
      </c>
      <c r="E45" s="286" t="s">
        <v>138</v>
      </c>
      <c r="F45" s="7">
        <v>1900162</v>
      </c>
      <c r="G45" s="7">
        <f t="shared" si="1"/>
        <v>252194.83708275267</v>
      </c>
      <c r="H45" s="8">
        <v>2768300</v>
      </c>
      <c r="I45" s="8">
        <f t="shared" si="2"/>
        <v>367416.55053420929</v>
      </c>
      <c r="J45" s="36">
        <f t="shared" si="10"/>
        <v>145.68757821701519</v>
      </c>
      <c r="K45" s="8">
        <v>2760300</v>
      </c>
      <c r="L45" s="354">
        <f>K45/$T$1+1</f>
        <v>366355.76806689228</v>
      </c>
      <c r="M45" s="36">
        <f t="shared" si="5"/>
        <v>99.711013979698734</v>
      </c>
      <c r="N45" s="8">
        <v>2760300</v>
      </c>
      <c r="O45" s="354">
        <f>N45/$T$1+1</f>
        <v>366355.76806689228</v>
      </c>
      <c r="P45" s="36">
        <f t="shared" si="6"/>
        <v>100</v>
      </c>
      <c r="Q45" s="8">
        <v>2760300</v>
      </c>
      <c r="R45" s="354">
        <f>Q45/$T$1+1</f>
        <v>366355.76806689228</v>
      </c>
      <c r="S45" s="36">
        <f t="shared" si="9"/>
        <v>100</v>
      </c>
    </row>
    <row r="46" spans="1:19" s="86" customFormat="1" ht="13.5" customHeight="1">
      <c r="A46" s="125"/>
      <c r="B46" s="119"/>
      <c r="C46" s="119"/>
      <c r="D46" s="286">
        <v>3296</v>
      </c>
      <c r="E46" s="33" t="s">
        <v>215</v>
      </c>
      <c r="F46" s="7">
        <v>2688884</v>
      </c>
      <c r="G46" s="7">
        <f t="shared" si="1"/>
        <v>356876.23598115332</v>
      </c>
      <c r="H46" s="8">
        <v>3710000</v>
      </c>
      <c r="I46" s="8">
        <f t="shared" si="2"/>
        <v>492401.61921826261</v>
      </c>
      <c r="J46" s="36">
        <f t="shared" si="10"/>
        <v>137.9754574760384</v>
      </c>
      <c r="K46" s="8">
        <v>4510000</v>
      </c>
      <c r="L46" s="354">
        <f t="shared" si="4"/>
        <v>598579.86594996345</v>
      </c>
      <c r="M46" s="36">
        <f t="shared" si="5"/>
        <v>121.5633423180593</v>
      </c>
      <c r="N46" s="8">
        <v>4510000</v>
      </c>
      <c r="O46" s="354">
        <f t="shared" si="7"/>
        <v>598579.86594996345</v>
      </c>
      <c r="P46" s="36">
        <f t="shared" si="6"/>
        <v>100</v>
      </c>
      <c r="Q46" s="8">
        <v>4510000</v>
      </c>
      <c r="R46" s="354">
        <f t="shared" si="8"/>
        <v>598579.86594996345</v>
      </c>
      <c r="S46" s="36">
        <f t="shared" si="9"/>
        <v>100</v>
      </c>
    </row>
    <row r="47" spans="1:19" s="86" customFormat="1" ht="13.5" customHeight="1">
      <c r="A47" s="125"/>
      <c r="B47" s="119"/>
      <c r="C47" s="119"/>
      <c r="D47" s="286">
        <v>3299</v>
      </c>
      <c r="E47" s="155" t="s">
        <v>82</v>
      </c>
      <c r="F47" s="7">
        <v>70521163</v>
      </c>
      <c r="G47" s="7">
        <f t="shared" si="1"/>
        <v>9359766.806025615</v>
      </c>
      <c r="H47" s="8">
        <v>2560000</v>
      </c>
      <c r="I47" s="8">
        <f t="shared" si="2"/>
        <v>339770.38954144268</v>
      </c>
      <c r="J47" s="36">
        <f t="shared" si="10"/>
        <v>3.630115969584903</v>
      </c>
      <c r="K47" s="8">
        <v>2110000</v>
      </c>
      <c r="L47" s="354">
        <f>K47/$T$1-1</f>
        <v>280044.12575486093</v>
      </c>
      <c r="M47" s="36">
        <f t="shared" si="5"/>
        <v>82.421875</v>
      </c>
      <c r="N47" s="8">
        <v>2110000</v>
      </c>
      <c r="O47" s="354">
        <f>N47/$T$1-1</f>
        <v>280044.12575486093</v>
      </c>
      <c r="P47" s="36">
        <f t="shared" si="6"/>
        <v>100</v>
      </c>
      <c r="Q47" s="8">
        <v>2110000</v>
      </c>
      <c r="R47" s="354">
        <f>Q47/$T$1-1</f>
        <v>280044.12575486093</v>
      </c>
      <c r="S47" s="36">
        <f t="shared" si="9"/>
        <v>100</v>
      </c>
    </row>
    <row r="48" spans="1:19" s="86" customFormat="1" ht="13.5" customHeight="1">
      <c r="A48" s="125"/>
      <c r="B48" s="124">
        <v>34</v>
      </c>
      <c r="C48" s="119"/>
      <c r="D48" s="285"/>
      <c r="E48" s="284" t="s">
        <v>19</v>
      </c>
      <c r="F48" s="121">
        <f>F49+F53</f>
        <v>32605267</v>
      </c>
      <c r="G48" s="121">
        <f t="shared" si="1"/>
        <v>4327462.6053487286</v>
      </c>
      <c r="H48" s="121">
        <f>H49+H53</f>
        <v>26100000</v>
      </c>
      <c r="I48" s="121">
        <f t="shared" si="2"/>
        <v>3464065.2996217399</v>
      </c>
      <c r="J48" s="279">
        <f t="shared" si="10"/>
        <v>80.048416717458565</v>
      </c>
      <c r="K48" s="121">
        <f>K49+K53</f>
        <v>28024000</v>
      </c>
      <c r="L48" s="367">
        <f t="shared" si="4"/>
        <v>3719423.9830114804</v>
      </c>
      <c r="M48" s="279">
        <f t="shared" si="5"/>
        <v>107.37164750957855</v>
      </c>
      <c r="N48" s="121">
        <f>N49+N53</f>
        <v>25940000</v>
      </c>
      <c r="O48" s="367">
        <f t="shared" si="7"/>
        <v>3442829.6502753994</v>
      </c>
      <c r="P48" s="279">
        <f t="shared" si="6"/>
        <v>92.563516985441055</v>
      </c>
      <c r="Q48" s="121">
        <f>Q49+Q53</f>
        <v>24470000</v>
      </c>
      <c r="R48" s="367">
        <f t="shared" si="8"/>
        <v>3247727.1219058991</v>
      </c>
      <c r="S48" s="279">
        <f t="shared" si="9"/>
        <v>94.333076329992295</v>
      </c>
    </row>
    <row r="49" spans="1:19" s="86" customFormat="1" ht="13.5" customHeight="1">
      <c r="A49" s="125"/>
      <c r="B49" s="119"/>
      <c r="C49" s="124">
        <v>342</v>
      </c>
      <c r="D49" s="285"/>
      <c r="E49" s="278" t="s">
        <v>152</v>
      </c>
      <c r="F49" s="121">
        <f>F50+F51+F52</f>
        <v>31619207</v>
      </c>
      <c r="G49" s="121">
        <f t="shared" si="1"/>
        <v>4196589.9528834028</v>
      </c>
      <c r="H49" s="121">
        <f>H50+H51+H52</f>
        <v>25160000</v>
      </c>
      <c r="I49" s="121">
        <f t="shared" si="2"/>
        <v>3339305.8597119912</v>
      </c>
      <c r="J49" s="279">
        <f t="shared" si="10"/>
        <v>79.571888061582314</v>
      </c>
      <c r="K49" s="121">
        <f>K50+K51+K52</f>
        <v>27284000</v>
      </c>
      <c r="L49" s="367">
        <f t="shared" si="4"/>
        <v>3621209.1047846572</v>
      </c>
      <c r="M49" s="279">
        <f t="shared" si="5"/>
        <v>108.44197138314786</v>
      </c>
      <c r="N49" s="121">
        <f>N50+N51+N52</f>
        <v>25200000</v>
      </c>
      <c r="O49" s="367">
        <f t="shared" si="7"/>
        <v>3344614.7720485763</v>
      </c>
      <c r="P49" s="279">
        <f t="shared" si="6"/>
        <v>92.361823779504476</v>
      </c>
      <c r="Q49" s="121">
        <f>Q50+Q51+Q52</f>
        <v>23730000</v>
      </c>
      <c r="R49" s="367">
        <f t="shared" si="8"/>
        <v>3149512.243679076</v>
      </c>
      <c r="S49" s="279">
        <f t="shared" si="9"/>
        <v>94.166666666666671</v>
      </c>
    </row>
    <row r="50" spans="1:19" s="86" customFormat="1" ht="24" customHeight="1">
      <c r="A50" s="125"/>
      <c r="B50" s="119"/>
      <c r="C50" s="124"/>
      <c r="D50" s="187" t="s">
        <v>18</v>
      </c>
      <c r="E50" s="289" t="s">
        <v>153</v>
      </c>
      <c r="F50" s="7">
        <v>5848267</v>
      </c>
      <c r="G50" s="7">
        <f t="shared" si="1"/>
        <v>776198.4205985798</v>
      </c>
      <c r="H50" s="7">
        <v>5130000</v>
      </c>
      <c r="I50" s="7">
        <f t="shared" si="2"/>
        <v>680868.00716703164</v>
      </c>
      <c r="J50" s="158">
        <f t="shared" si="10"/>
        <v>87.718293299536427</v>
      </c>
      <c r="K50" s="7">
        <v>4409000</v>
      </c>
      <c r="L50" s="354">
        <f t="shared" si="4"/>
        <v>585174.86230008618</v>
      </c>
      <c r="M50" s="158">
        <f t="shared" si="5"/>
        <v>85.945419103313839</v>
      </c>
      <c r="N50" s="7">
        <v>3690000</v>
      </c>
      <c r="O50" s="354">
        <f t="shared" si="7"/>
        <v>489747.16304997011</v>
      </c>
      <c r="P50" s="158">
        <f t="shared" si="6"/>
        <v>83.692447266953963</v>
      </c>
      <c r="Q50" s="7">
        <v>2970000</v>
      </c>
      <c r="R50" s="354">
        <f t="shared" si="8"/>
        <v>394186.74099143938</v>
      </c>
      <c r="S50" s="158">
        <f t="shared" si="9"/>
        <v>80.487804878048792</v>
      </c>
    </row>
    <row r="51" spans="1:19" s="86" customFormat="1" ht="24" customHeight="1">
      <c r="A51" s="125"/>
      <c r="B51" s="119"/>
      <c r="C51" s="119"/>
      <c r="D51" s="187" t="s">
        <v>81</v>
      </c>
      <c r="E51" s="289" t="s">
        <v>142</v>
      </c>
      <c r="F51" s="7">
        <v>19001005</v>
      </c>
      <c r="G51" s="7">
        <f t="shared" si="1"/>
        <v>2521866.7463003518</v>
      </c>
      <c r="H51" s="7">
        <v>14040000</v>
      </c>
      <c r="I51" s="7">
        <f t="shared" si="2"/>
        <v>1863428.2301413496</v>
      </c>
      <c r="J51" s="158">
        <f t="shared" si="10"/>
        <v>73.890828406181669</v>
      </c>
      <c r="K51" s="7">
        <v>17975000</v>
      </c>
      <c r="L51" s="354">
        <f t="shared" si="4"/>
        <v>2385692.4812529031</v>
      </c>
      <c r="M51" s="158">
        <f t="shared" si="5"/>
        <v>128.02706552706553</v>
      </c>
      <c r="N51" s="7">
        <v>18038000</v>
      </c>
      <c r="O51" s="354">
        <f t="shared" si="7"/>
        <v>2394054.0181830246</v>
      </c>
      <c r="P51" s="158">
        <f t="shared" si="6"/>
        <v>100.35048678720445</v>
      </c>
      <c r="Q51" s="7">
        <v>17730000</v>
      </c>
      <c r="R51" s="354">
        <f t="shared" si="8"/>
        <v>2353175.3931913199</v>
      </c>
      <c r="S51" s="158">
        <f t="shared" si="9"/>
        <v>98.292493624570355</v>
      </c>
    </row>
    <row r="52" spans="1:19" s="86" customFormat="1" ht="13.5" customHeight="1">
      <c r="A52" s="125"/>
      <c r="B52" s="119"/>
      <c r="C52" s="119"/>
      <c r="D52" s="187">
        <v>3428</v>
      </c>
      <c r="E52" s="288" t="s">
        <v>182</v>
      </c>
      <c r="F52" s="7">
        <v>6769935</v>
      </c>
      <c r="G52" s="7">
        <f t="shared" si="1"/>
        <v>898524.78598447132</v>
      </c>
      <c r="H52" s="7">
        <v>5990000</v>
      </c>
      <c r="I52" s="7">
        <f t="shared" si="2"/>
        <v>795009.62240361003</v>
      </c>
      <c r="J52" s="158">
        <f t="shared" si="10"/>
        <v>88.479431486417525</v>
      </c>
      <c r="K52" s="7">
        <v>4900000</v>
      </c>
      <c r="L52" s="354">
        <f t="shared" si="4"/>
        <v>650341.76123166759</v>
      </c>
      <c r="M52" s="158">
        <f>K52/H52*100</f>
        <v>81.803005008347242</v>
      </c>
      <c r="N52" s="7">
        <v>3472000</v>
      </c>
      <c r="O52" s="354">
        <f t="shared" si="7"/>
        <v>460813.59081558161</v>
      </c>
      <c r="P52" s="158">
        <f t="shared" si="6"/>
        <v>70.857142857142847</v>
      </c>
      <c r="Q52" s="7">
        <v>3030000</v>
      </c>
      <c r="R52" s="354">
        <f t="shared" si="8"/>
        <v>402150.10949631693</v>
      </c>
      <c r="S52" s="158">
        <f t="shared" si="9"/>
        <v>87.269585253456214</v>
      </c>
    </row>
    <row r="53" spans="1:19" s="86" customFormat="1" ht="13.5" customHeight="1">
      <c r="A53" s="125"/>
      <c r="B53" s="119"/>
      <c r="C53" s="120">
        <v>343</v>
      </c>
      <c r="D53" s="286"/>
      <c r="E53" s="282" t="s">
        <v>94</v>
      </c>
      <c r="F53" s="121">
        <f>SUM(F54:F56)</f>
        <v>986060</v>
      </c>
      <c r="G53" s="121">
        <f t="shared" si="1"/>
        <v>130872.65246532616</v>
      </c>
      <c r="H53" s="121">
        <f>SUM(H54:H56)</f>
        <v>940000</v>
      </c>
      <c r="I53" s="121">
        <f t="shared" si="2"/>
        <v>124759.43990974849</v>
      </c>
      <c r="J53" s="279">
        <f t="shared" si="10"/>
        <v>95.328884652049567</v>
      </c>
      <c r="K53" s="121">
        <f>SUM(K54:K56)</f>
        <v>740000</v>
      </c>
      <c r="L53" s="367">
        <f t="shared" si="4"/>
        <v>98214.878226823275</v>
      </c>
      <c r="M53" s="279">
        <f t="shared" ref="M53:M75" si="11">K53/H53*100</f>
        <v>78.723404255319153</v>
      </c>
      <c r="N53" s="121">
        <f>SUM(N54:N56)</f>
        <v>740000</v>
      </c>
      <c r="O53" s="367">
        <f t="shared" si="7"/>
        <v>98214.878226823275</v>
      </c>
      <c r="P53" s="279">
        <f t="shared" si="6"/>
        <v>100</v>
      </c>
      <c r="Q53" s="121">
        <f>SUM(Q54:Q56)</f>
        <v>740000</v>
      </c>
      <c r="R53" s="367">
        <f t="shared" si="8"/>
        <v>98214.878226823275</v>
      </c>
      <c r="S53" s="279">
        <f t="shared" si="9"/>
        <v>100</v>
      </c>
    </row>
    <row r="54" spans="1:19" s="86" customFormat="1" ht="13.5" customHeight="1">
      <c r="A54" s="125"/>
      <c r="B54" s="119"/>
      <c r="C54" s="119"/>
      <c r="D54" s="126">
        <v>3431</v>
      </c>
      <c r="E54" s="288" t="s">
        <v>95</v>
      </c>
      <c r="F54" s="7">
        <v>956550</v>
      </c>
      <c r="G54" s="7">
        <f t="shared" si="1"/>
        <v>126956.00238901055</v>
      </c>
      <c r="H54" s="8">
        <v>680000</v>
      </c>
      <c r="I54" s="8">
        <f t="shared" si="2"/>
        <v>90251.509721945709</v>
      </c>
      <c r="J54" s="158">
        <f t="shared" si="10"/>
        <v>71.088808739741779</v>
      </c>
      <c r="K54" s="8">
        <v>680000</v>
      </c>
      <c r="L54" s="354">
        <f t="shared" si="4"/>
        <v>90251.509721945709</v>
      </c>
      <c r="M54" s="158">
        <f t="shared" si="11"/>
        <v>100</v>
      </c>
      <c r="N54" s="8">
        <v>680000</v>
      </c>
      <c r="O54" s="354">
        <f t="shared" si="7"/>
        <v>90251.509721945709</v>
      </c>
      <c r="P54" s="158">
        <f t="shared" si="6"/>
        <v>100</v>
      </c>
      <c r="Q54" s="8">
        <v>680000</v>
      </c>
      <c r="R54" s="354">
        <f t="shared" si="8"/>
        <v>90251.509721945709</v>
      </c>
      <c r="S54" s="158">
        <f t="shared" si="9"/>
        <v>100</v>
      </c>
    </row>
    <row r="55" spans="1:19" s="86" customFormat="1" ht="13.5" customHeight="1">
      <c r="A55" s="125"/>
      <c r="B55" s="119"/>
      <c r="C55" s="122"/>
      <c r="D55" s="127">
        <v>3432</v>
      </c>
      <c r="E55" s="240" t="s">
        <v>212</v>
      </c>
      <c r="F55" s="7">
        <v>0</v>
      </c>
      <c r="G55" s="7">
        <f t="shared" si="1"/>
        <v>0</v>
      </c>
      <c r="H55" s="157">
        <v>200000</v>
      </c>
      <c r="I55" s="157">
        <f t="shared" si="2"/>
        <v>26544.56168292521</v>
      </c>
      <c r="J55" s="339">
        <v>0</v>
      </c>
      <c r="K55" s="157">
        <v>0</v>
      </c>
      <c r="L55" s="368">
        <f t="shared" si="4"/>
        <v>0</v>
      </c>
      <c r="M55" s="339">
        <f t="shared" si="11"/>
        <v>0</v>
      </c>
      <c r="N55" s="157">
        <v>0</v>
      </c>
      <c r="O55" s="368">
        <f t="shared" si="7"/>
        <v>0</v>
      </c>
      <c r="P55" s="339">
        <v>0</v>
      </c>
      <c r="Q55" s="157">
        <v>0</v>
      </c>
      <c r="R55" s="368">
        <f t="shared" si="8"/>
        <v>0</v>
      </c>
      <c r="S55" s="339">
        <v>0</v>
      </c>
    </row>
    <row r="56" spans="1:19" s="86" customFormat="1" ht="13.5" customHeight="1">
      <c r="A56" s="125"/>
      <c r="B56" s="119"/>
      <c r="C56" s="119"/>
      <c r="D56" s="126">
        <v>3433</v>
      </c>
      <c r="E56" s="288" t="s">
        <v>96</v>
      </c>
      <c r="F56" s="7">
        <v>29510</v>
      </c>
      <c r="G56" s="7">
        <f t="shared" si="1"/>
        <v>3916.6500763156146</v>
      </c>
      <c r="H56" s="8">
        <v>60000</v>
      </c>
      <c r="I56" s="8">
        <f t="shared" si="2"/>
        <v>7963.3685048775624</v>
      </c>
      <c r="J56" s="158">
        <f t="shared" si="10"/>
        <v>203.32090816672314</v>
      </c>
      <c r="K56" s="8">
        <v>60000</v>
      </c>
      <c r="L56" s="354">
        <f t="shared" si="4"/>
        <v>7963.3685048775624</v>
      </c>
      <c r="M56" s="158">
        <f t="shared" si="11"/>
        <v>100</v>
      </c>
      <c r="N56" s="8">
        <v>60000</v>
      </c>
      <c r="O56" s="354">
        <f t="shared" si="7"/>
        <v>7963.3685048775624</v>
      </c>
      <c r="P56" s="158">
        <f t="shared" si="6"/>
        <v>100</v>
      </c>
      <c r="Q56" s="8">
        <v>60000</v>
      </c>
      <c r="R56" s="354">
        <f t="shared" si="8"/>
        <v>7963.3685048775624</v>
      </c>
      <c r="S56" s="158">
        <f t="shared" si="9"/>
        <v>100</v>
      </c>
    </row>
    <row r="57" spans="1:19" s="86" customFormat="1" ht="13.5" customHeight="1">
      <c r="A57" s="125"/>
      <c r="B57" s="120">
        <v>35</v>
      </c>
      <c r="C57" s="120"/>
      <c r="D57" s="144"/>
      <c r="E57" s="327" t="s">
        <v>234</v>
      </c>
      <c r="F57" s="2">
        <f>F58</f>
        <v>1833600</v>
      </c>
      <c r="G57" s="2">
        <f t="shared" si="1"/>
        <v>243360.54150905833</v>
      </c>
      <c r="H57" s="2">
        <f>H58</f>
        <v>1200000</v>
      </c>
      <c r="I57" s="2">
        <f t="shared" si="2"/>
        <v>159267.37009755126</v>
      </c>
      <c r="J57" s="145">
        <f t="shared" si="10"/>
        <v>65.445026178010465</v>
      </c>
      <c r="K57" s="2">
        <f>K58</f>
        <v>1680800</v>
      </c>
      <c r="L57" s="346">
        <f t="shared" si="4"/>
        <v>223080.49638330346</v>
      </c>
      <c r="M57" s="145">
        <f t="shared" si="11"/>
        <v>140.06666666666666</v>
      </c>
      <c r="N57" s="2">
        <f>N58</f>
        <v>1680800</v>
      </c>
      <c r="O57" s="346">
        <f t="shared" si="7"/>
        <v>223080.49638330346</v>
      </c>
      <c r="P57" s="145" t="s">
        <v>170</v>
      </c>
      <c r="Q57" s="2">
        <f>Q58</f>
        <v>1680800</v>
      </c>
      <c r="R57" s="346">
        <f t="shared" si="8"/>
        <v>223080.49638330346</v>
      </c>
      <c r="S57" s="145" t="s">
        <v>170</v>
      </c>
    </row>
    <row r="58" spans="1:19" s="86" customFormat="1" ht="13.5" customHeight="1">
      <c r="A58" s="125"/>
      <c r="B58" s="147"/>
      <c r="C58" s="120">
        <v>351</v>
      </c>
      <c r="D58" s="144"/>
      <c r="E58" s="327" t="s">
        <v>235</v>
      </c>
      <c r="F58" s="2">
        <f>F59</f>
        <v>1833600</v>
      </c>
      <c r="G58" s="2">
        <f t="shared" si="1"/>
        <v>243360.54150905833</v>
      </c>
      <c r="H58" s="2">
        <f>H59</f>
        <v>1200000</v>
      </c>
      <c r="I58" s="2">
        <f t="shared" si="2"/>
        <v>159267.37009755126</v>
      </c>
      <c r="J58" s="145">
        <f t="shared" si="10"/>
        <v>65.445026178010465</v>
      </c>
      <c r="K58" s="2">
        <f>K59</f>
        <v>1680800</v>
      </c>
      <c r="L58" s="346">
        <f t="shared" si="4"/>
        <v>223080.49638330346</v>
      </c>
      <c r="M58" s="145">
        <f t="shared" si="11"/>
        <v>140.06666666666666</v>
      </c>
      <c r="N58" s="2">
        <f>N59</f>
        <v>1680800</v>
      </c>
      <c r="O58" s="346">
        <f t="shared" si="7"/>
        <v>223080.49638330346</v>
      </c>
      <c r="P58" s="145" t="s">
        <v>170</v>
      </c>
      <c r="Q58" s="2">
        <f>Q59</f>
        <v>1680800</v>
      </c>
      <c r="R58" s="346">
        <f t="shared" si="8"/>
        <v>223080.49638330346</v>
      </c>
      <c r="S58" s="145" t="s">
        <v>170</v>
      </c>
    </row>
    <row r="59" spans="1:19" s="86" customFormat="1" ht="13.5" customHeight="1">
      <c r="A59" s="125"/>
      <c r="B59" s="147"/>
      <c r="C59" s="147"/>
      <c r="D59" s="126">
        <v>3512</v>
      </c>
      <c r="E59" s="328" t="s">
        <v>235</v>
      </c>
      <c r="F59" s="7">
        <v>1833600</v>
      </c>
      <c r="G59" s="7">
        <f t="shared" si="1"/>
        <v>243360.54150905833</v>
      </c>
      <c r="H59" s="8">
        <v>1200000</v>
      </c>
      <c r="I59" s="8">
        <f t="shared" si="2"/>
        <v>159267.37009755126</v>
      </c>
      <c r="J59" s="158">
        <f t="shared" si="10"/>
        <v>65.445026178010465</v>
      </c>
      <c r="K59" s="8">
        <v>1680800</v>
      </c>
      <c r="L59" s="354">
        <f t="shared" si="4"/>
        <v>223080.49638330346</v>
      </c>
      <c r="M59" s="158">
        <f t="shared" si="11"/>
        <v>140.06666666666666</v>
      </c>
      <c r="N59" s="8">
        <v>1680800</v>
      </c>
      <c r="O59" s="354">
        <f t="shared" si="7"/>
        <v>223080.49638330346</v>
      </c>
      <c r="P59" s="158" t="s">
        <v>170</v>
      </c>
      <c r="Q59" s="8">
        <v>1680800</v>
      </c>
      <c r="R59" s="354">
        <f t="shared" si="8"/>
        <v>223080.49638330346</v>
      </c>
      <c r="S59" s="158" t="s">
        <v>170</v>
      </c>
    </row>
    <row r="60" spans="1:19" s="86" customFormat="1" ht="13.5" customHeight="1">
      <c r="A60" s="125"/>
      <c r="B60" s="124">
        <v>36</v>
      </c>
      <c r="C60" s="119"/>
      <c r="D60" s="290"/>
      <c r="E60" s="45" t="s">
        <v>201</v>
      </c>
      <c r="F60" s="121">
        <f>F63+F61+F68+F66</f>
        <v>67375054</v>
      </c>
      <c r="G60" s="121">
        <f t="shared" si="1"/>
        <v>8942206.3839670848</v>
      </c>
      <c r="H60" s="121">
        <f>H63+H61+H68+H66</f>
        <v>100708000</v>
      </c>
      <c r="I60" s="121">
        <f t="shared" si="2"/>
        <v>13366248.58982016</v>
      </c>
      <c r="J60" s="279">
        <f t="shared" si="10"/>
        <v>149.47372064443911</v>
      </c>
      <c r="K60" s="121">
        <f>K63+K61+K68</f>
        <v>117480000</v>
      </c>
      <c r="L60" s="367">
        <f>K60/$T$1-1</f>
        <v>15592274.532550268</v>
      </c>
      <c r="M60" s="279">
        <f t="shared" si="11"/>
        <v>116.65408904952935</v>
      </c>
      <c r="N60" s="121">
        <f>N63+N61+N68</f>
        <v>114860000</v>
      </c>
      <c r="O60" s="367">
        <f t="shared" si="7"/>
        <v>15244541.774503948</v>
      </c>
      <c r="P60" s="279">
        <f t="shared" si="6"/>
        <v>97.76983316309159</v>
      </c>
      <c r="Q60" s="121">
        <f>Q63+Q61+Q68</f>
        <v>111360000</v>
      </c>
      <c r="R60" s="367">
        <f t="shared" si="8"/>
        <v>14780011.945052756</v>
      </c>
      <c r="S60" s="279">
        <f t="shared" si="9"/>
        <v>96.952812119101523</v>
      </c>
    </row>
    <row r="61" spans="1:19" s="86" customFormat="1" ht="13.5" customHeight="1">
      <c r="A61" s="125"/>
      <c r="B61" s="128"/>
      <c r="C61" s="156">
        <v>361</v>
      </c>
      <c r="D61" s="290"/>
      <c r="E61" s="6" t="s">
        <v>216</v>
      </c>
      <c r="F61" s="121">
        <f>F62</f>
        <v>80000</v>
      </c>
      <c r="G61" s="121">
        <f t="shared" si="1"/>
        <v>10617.824673170084</v>
      </c>
      <c r="H61" s="121">
        <f>H62</f>
        <v>4500000</v>
      </c>
      <c r="I61" s="121">
        <f t="shared" si="2"/>
        <v>597252.63786581717</v>
      </c>
      <c r="J61" s="279">
        <f t="shared" si="10"/>
        <v>5625</v>
      </c>
      <c r="K61" s="121">
        <f>K62</f>
        <v>7000000</v>
      </c>
      <c r="L61" s="367">
        <f t="shared" si="4"/>
        <v>929059.65890238236</v>
      </c>
      <c r="M61" s="279">
        <f t="shared" si="11"/>
        <v>155.55555555555557</v>
      </c>
      <c r="N61" s="121">
        <f>N62</f>
        <v>7000000</v>
      </c>
      <c r="O61" s="367">
        <f t="shared" si="7"/>
        <v>929059.65890238236</v>
      </c>
      <c r="P61" s="279">
        <f t="shared" si="6"/>
        <v>100</v>
      </c>
      <c r="Q61" s="121">
        <f>Q62</f>
        <v>7000000</v>
      </c>
      <c r="R61" s="367">
        <f t="shared" si="8"/>
        <v>929059.65890238236</v>
      </c>
      <c r="S61" s="279">
        <f t="shared" si="9"/>
        <v>100</v>
      </c>
    </row>
    <row r="62" spans="1:19" s="86" customFormat="1" ht="13.5" customHeight="1">
      <c r="A62" s="125"/>
      <c r="B62" s="124"/>
      <c r="C62" s="122"/>
      <c r="D62" s="129">
        <v>3612</v>
      </c>
      <c r="E62" s="35" t="s">
        <v>217</v>
      </c>
      <c r="F62" s="7">
        <v>80000</v>
      </c>
      <c r="G62" s="7">
        <f t="shared" si="1"/>
        <v>10617.824673170084</v>
      </c>
      <c r="H62" s="7">
        <v>4500000</v>
      </c>
      <c r="I62" s="7">
        <f t="shared" si="2"/>
        <v>597252.63786581717</v>
      </c>
      <c r="J62" s="158">
        <f t="shared" si="10"/>
        <v>5625</v>
      </c>
      <c r="K62" s="7">
        <v>7000000</v>
      </c>
      <c r="L62" s="354">
        <f t="shared" si="4"/>
        <v>929059.65890238236</v>
      </c>
      <c r="M62" s="158">
        <f t="shared" si="11"/>
        <v>155.55555555555557</v>
      </c>
      <c r="N62" s="7">
        <v>7000000</v>
      </c>
      <c r="O62" s="354">
        <f t="shared" si="7"/>
        <v>929059.65890238236</v>
      </c>
      <c r="P62" s="158">
        <f t="shared" si="6"/>
        <v>100</v>
      </c>
      <c r="Q62" s="7">
        <v>7000000</v>
      </c>
      <c r="R62" s="354">
        <f t="shared" si="8"/>
        <v>929059.65890238236</v>
      </c>
      <c r="S62" s="158">
        <f t="shared" si="9"/>
        <v>100</v>
      </c>
    </row>
    <row r="63" spans="1:19" s="86" customFormat="1" ht="13.5" customHeight="1">
      <c r="A63" s="125"/>
      <c r="B63" s="119"/>
      <c r="C63" s="124">
        <v>363</v>
      </c>
      <c r="D63" s="290"/>
      <c r="E63" s="287" t="s">
        <v>154</v>
      </c>
      <c r="F63" s="121">
        <f>F65+F64</f>
        <v>53652365</v>
      </c>
      <c r="G63" s="121">
        <f t="shared" si="1"/>
        <v>7120892.5608865879</v>
      </c>
      <c r="H63" s="121">
        <f>H65+H64</f>
        <v>81208000</v>
      </c>
      <c r="I63" s="121">
        <f t="shared" si="2"/>
        <v>10778153.825734952</v>
      </c>
      <c r="J63" s="279">
        <f t="shared" si="10"/>
        <v>151.3595905790919</v>
      </c>
      <c r="K63" s="121">
        <f>K65+K64</f>
        <v>105480000</v>
      </c>
      <c r="L63" s="367">
        <f>K63/$T$1-1</f>
        <v>13999600.831574755</v>
      </c>
      <c r="M63" s="279">
        <f t="shared" si="11"/>
        <v>129.88868091813615</v>
      </c>
      <c r="N63" s="121">
        <f>N65+N64</f>
        <v>102860000</v>
      </c>
      <c r="O63" s="367">
        <f t="shared" si="7"/>
        <v>13651868.073528435</v>
      </c>
      <c r="P63" s="279">
        <f t="shared" si="6"/>
        <v>97.516116799393245</v>
      </c>
      <c r="Q63" s="121">
        <f>Q65+Q64</f>
        <v>99360000</v>
      </c>
      <c r="R63" s="367">
        <f t="shared" si="8"/>
        <v>13187338.244077245</v>
      </c>
      <c r="S63" s="279">
        <f t="shared" si="9"/>
        <v>96.597316741201638</v>
      </c>
    </row>
    <row r="64" spans="1:19" s="86" customFormat="1" ht="13.5" customHeight="1">
      <c r="A64" s="125"/>
      <c r="B64" s="119"/>
      <c r="C64" s="124"/>
      <c r="D64" s="187">
        <v>3631</v>
      </c>
      <c r="E64" s="286" t="s">
        <v>186</v>
      </c>
      <c r="F64" s="7">
        <v>1279761</v>
      </c>
      <c r="G64" s="7">
        <f t="shared" si="1"/>
        <v>169853.47401951023</v>
      </c>
      <c r="H64" s="8">
        <v>31420000</v>
      </c>
      <c r="I64" s="8">
        <f t="shared" si="2"/>
        <v>4170150.6403875505</v>
      </c>
      <c r="J64" s="158">
        <f t="shared" si="10"/>
        <v>2455.1459217775819</v>
      </c>
      <c r="K64" s="8">
        <v>71380000</v>
      </c>
      <c r="L64" s="354">
        <f t="shared" si="4"/>
        <v>9473754.064636007</v>
      </c>
      <c r="M64" s="158">
        <f t="shared" si="11"/>
        <v>227.18014003819223</v>
      </c>
      <c r="N64" s="8">
        <v>68860000</v>
      </c>
      <c r="O64" s="354">
        <f t="shared" si="7"/>
        <v>9139292.5874311496</v>
      </c>
      <c r="P64" s="158">
        <f t="shared" si="6"/>
        <v>96.469599327542738</v>
      </c>
      <c r="Q64" s="8">
        <v>68860000</v>
      </c>
      <c r="R64" s="354">
        <f t="shared" si="8"/>
        <v>9139292.5874311496</v>
      </c>
      <c r="S64" s="158">
        <f t="shared" si="9"/>
        <v>100</v>
      </c>
    </row>
    <row r="65" spans="1:19" s="86" customFormat="1" ht="13.5" customHeight="1">
      <c r="A65" s="125"/>
      <c r="B65" s="119"/>
      <c r="C65" s="124"/>
      <c r="D65" s="187" t="s">
        <v>20</v>
      </c>
      <c r="E65" s="187" t="s">
        <v>146</v>
      </c>
      <c r="F65" s="7">
        <v>52372604</v>
      </c>
      <c r="G65" s="7">
        <f t="shared" si="1"/>
        <v>6951039.0868670773</v>
      </c>
      <c r="H65" s="8">
        <v>49788000</v>
      </c>
      <c r="I65" s="8">
        <f t="shared" si="2"/>
        <v>6608003.1853474015</v>
      </c>
      <c r="J65" s="36">
        <f t="shared" si="10"/>
        <v>95.064969463805923</v>
      </c>
      <c r="K65" s="8">
        <v>34100000</v>
      </c>
      <c r="L65" s="354">
        <f>K65/$T$1-1</f>
        <v>4525846.7669387478</v>
      </c>
      <c r="M65" s="36">
        <f t="shared" si="11"/>
        <v>68.490399293002341</v>
      </c>
      <c r="N65" s="8">
        <v>34000000</v>
      </c>
      <c r="O65" s="354">
        <f t="shared" si="7"/>
        <v>4512575.4860972855</v>
      </c>
      <c r="P65" s="36">
        <f t="shared" si="6"/>
        <v>99.706744868035187</v>
      </c>
      <c r="Q65" s="8">
        <v>30500000</v>
      </c>
      <c r="R65" s="354">
        <f>Q65/$T$1-1</f>
        <v>4048044.6566460943</v>
      </c>
      <c r="S65" s="36">
        <f t="shared" si="9"/>
        <v>89.705882352941174</v>
      </c>
    </row>
    <row r="66" spans="1:19" s="86" customFormat="1" ht="13.5" hidden="1" customHeight="1">
      <c r="A66" s="125"/>
      <c r="B66" s="119"/>
      <c r="C66" s="120">
        <v>366</v>
      </c>
      <c r="D66" s="287"/>
      <c r="E66" s="287" t="s">
        <v>230</v>
      </c>
      <c r="F66" s="2">
        <f>F67</f>
        <v>0</v>
      </c>
      <c r="G66" s="2">
        <f t="shared" si="1"/>
        <v>0</v>
      </c>
      <c r="H66" s="2">
        <f>H67</f>
        <v>0</v>
      </c>
      <c r="I66" s="2">
        <f t="shared" si="2"/>
        <v>0</v>
      </c>
      <c r="J66" s="145" t="s">
        <v>170</v>
      </c>
      <c r="K66" s="2">
        <f>K67</f>
        <v>0</v>
      </c>
      <c r="L66" s="346">
        <f t="shared" si="4"/>
        <v>0</v>
      </c>
      <c r="M66" s="145" t="s">
        <v>170</v>
      </c>
      <c r="N66" s="2">
        <f>N67</f>
        <v>0</v>
      </c>
      <c r="O66" s="346">
        <f t="shared" si="7"/>
        <v>0</v>
      </c>
      <c r="P66" s="145" t="s">
        <v>170</v>
      </c>
      <c r="Q66" s="2">
        <f>Q67</f>
        <v>0</v>
      </c>
      <c r="R66" s="346">
        <f t="shared" si="8"/>
        <v>0</v>
      </c>
      <c r="S66" s="145" t="s">
        <v>170</v>
      </c>
    </row>
    <row r="67" spans="1:19" s="86" customFormat="1" ht="13.5" hidden="1" customHeight="1">
      <c r="A67" s="125"/>
      <c r="B67" s="119"/>
      <c r="C67" s="124"/>
      <c r="D67" s="187">
        <v>3662</v>
      </c>
      <c r="E67" s="187" t="s">
        <v>231</v>
      </c>
      <c r="F67" s="7">
        <v>0</v>
      </c>
      <c r="G67" s="7">
        <f t="shared" si="1"/>
        <v>0</v>
      </c>
      <c r="H67" s="8">
        <v>0</v>
      </c>
      <c r="I67" s="8">
        <f t="shared" si="2"/>
        <v>0</v>
      </c>
      <c r="J67" s="36" t="s">
        <v>170</v>
      </c>
      <c r="K67" s="8">
        <v>0</v>
      </c>
      <c r="L67" s="354">
        <f t="shared" si="4"/>
        <v>0</v>
      </c>
      <c r="M67" s="36" t="s">
        <v>170</v>
      </c>
      <c r="N67" s="8">
        <v>0</v>
      </c>
      <c r="O67" s="354">
        <f t="shared" si="7"/>
        <v>0</v>
      </c>
      <c r="P67" s="36" t="s">
        <v>170</v>
      </c>
      <c r="Q67" s="8">
        <v>0</v>
      </c>
      <c r="R67" s="354">
        <f t="shared" si="8"/>
        <v>0</v>
      </c>
      <c r="S67" s="36" t="s">
        <v>170</v>
      </c>
    </row>
    <row r="68" spans="1:19" s="86" customFormat="1" ht="13.5" customHeight="1">
      <c r="A68" s="125"/>
      <c r="B68" s="119"/>
      <c r="C68" s="120">
        <v>368</v>
      </c>
      <c r="D68" s="287"/>
      <c r="E68" s="287" t="s">
        <v>228</v>
      </c>
      <c r="F68" s="2">
        <f>F69</f>
        <v>13642689</v>
      </c>
      <c r="G68" s="2">
        <f t="shared" si="1"/>
        <v>1810695.9984073262</v>
      </c>
      <c r="H68" s="2">
        <f>H69</f>
        <v>15000000</v>
      </c>
      <c r="I68" s="2">
        <f t="shared" si="2"/>
        <v>1990842.1262193907</v>
      </c>
      <c r="J68" s="145">
        <f t="shared" si="10"/>
        <v>109.94899905729729</v>
      </c>
      <c r="K68" s="2">
        <f>K69</f>
        <v>5000000</v>
      </c>
      <c r="L68" s="346">
        <f>K68/$T$1</f>
        <v>663614.04207313026</v>
      </c>
      <c r="M68" s="145">
        <f t="shared" si="11"/>
        <v>33.333333333333329</v>
      </c>
      <c r="N68" s="2">
        <f>N69</f>
        <v>5000000</v>
      </c>
      <c r="O68" s="346">
        <f t="shared" si="7"/>
        <v>663614.04207313026</v>
      </c>
      <c r="P68" s="145">
        <f t="shared" si="6"/>
        <v>100</v>
      </c>
      <c r="Q68" s="2">
        <f>Q69</f>
        <v>5000000</v>
      </c>
      <c r="R68" s="346">
        <f t="shared" si="8"/>
        <v>663614.04207313026</v>
      </c>
      <c r="S68" s="145">
        <f t="shared" ref="S68:S75" si="12">Q68/N68*100</f>
        <v>100</v>
      </c>
    </row>
    <row r="69" spans="1:19" s="86" customFormat="1" ht="25.5">
      <c r="A69" s="125"/>
      <c r="B69" s="119"/>
      <c r="C69" s="120"/>
      <c r="D69" s="188">
        <v>3682</v>
      </c>
      <c r="E69" s="291" t="s">
        <v>229</v>
      </c>
      <c r="F69" s="7">
        <v>13642689</v>
      </c>
      <c r="G69" s="7">
        <f t="shared" ref="G69:G99" si="13">F69/$T$1</f>
        <v>1810695.9984073262</v>
      </c>
      <c r="H69" s="8">
        <v>15000000</v>
      </c>
      <c r="I69" s="8">
        <f t="shared" ref="I69:I99" si="14">H69/$T$1</f>
        <v>1990842.1262193907</v>
      </c>
      <c r="J69" s="36">
        <f t="shared" si="10"/>
        <v>109.94899905729729</v>
      </c>
      <c r="K69" s="8">
        <v>5000000</v>
      </c>
      <c r="L69" s="354">
        <f t="shared" ref="L69:L99" si="15">K69/$T$1</f>
        <v>663614.04207313026</v>
      </c>
      <c r="M69" s="36">
        <f>K69/H69*100</f>
        <v>33.333333333333329</v>
      </c>
      <c r="N69" s="8">
        <v>5000000</v>
      </c>
      <c r="O69" s="354">
        <f t="shared" ref="O69:O99" si="16">N69/$T$1</f>
        <v>663614.04207313026</v>
      </c>
      <c r="P69" s="36">
        <f t="shared" si="6"/>
        <v>100</v>
      </c>
      <c r="Q69" s="8">
        <v>5000000</v>
      </c>
      <c r="R69" s="354">
        <f t="shared" ref="R69:R99" si="17">Q69/$T$1</f>
        <v>663614.04207313026</v>
      </c>
      <c r="S69" s="36">
        <f t="shared" si="12"/>
        <v>100</v>
      </c>
    </row>
    <row r="70" spans="1:19" s="86" customFormat="1" ht="14.25" customHeight="1">
      <c r="A70" s="125"/>
      <c r="B70" s="120">
        <v>38</v>
      </c>
      <c r="C70" s="119"/>
      <c r="D70" s="285"/>
      <c r="E70" s="186" t="s">
        <v>85</v>
      </c>
      <c r="F70" s="121">
        <f>F71+F73+F75</f>
        <v>3353026297</v>
      </c>
      <c r="G70" s="121">
        <f t="shared" si="13"/>
        <v>445023066.82593399</v>
      </c>
      <c r="H70" s="121">
        <f>H71+H73+H75</f>
        <v>3905556183</v>
      </c>
      <c r="I70" s="121">
        <f t="shared" si="14"/>
        <v>518356385.02886719</v>
      </c>
      <c r="J70" s="279">
        <f t="shared" ref="J70:J76" si="18">H70/F70*100</f>
        <v>116.47854317439609</v>
      </c>
      <c r="K70" s="121">
        <f>K71+K73+K75</f>
        <v>4858209888</v>
      </c>
      <c r="L70" s="367">
        <f>K70/$T$1+1</f>
        <v>644795261.20306587</v>
      </c>
      <c r="M70" s="279">
        <f t="shared" si="11"/>
        <v>124.39226733305453</v>
      </c>
      <c r="N70" s="121">
        <f>N71+N73+N75</f>
        <v>1716429216</v>
      </c>
      <c r="O70" s="367">
        <f>N70/$T$1+2</f>
        <v>227809307.9924348</v>
      </c>
      <c r="P70" s="279">
        <f t="shared" si="6"/>
        <v>35.330487063551089</v>
      </c>
      <c r="Q70" s="121">
        <f>Q71+Q73+Q75</f>
        <v>1226587250</v>
      </c>
      <c r="R70" s="367">
        <f>Q70/$T$1+1</f>
        <v>162796105.58557302</v>
      </c>
      <c r="S70" s="279">
        <f t="shared" si="12"/>
        <v>71.461569085759493</v>
      </c>
    </row>
    <row r="71" spans="1:19" s="86" customFormat="1" ht="13.5" customHeight="1">
      <c r="A71" s="125"/>
      <c r="B71" s="119"/>
      <c r="C71" s="120">
        <v>381</v>
      </c>
      <c r="D71" s="285"/>
      <c r="E71" s="186" t="s">
        <v>56</v>
      </c>
      <c r="F71" s="121">
        <f>F72</f>
        <v>93200</v>
      </c>
      <c r="G71" s="121">
        <f t="shared" si="13"/>
        <v>12369.765744243148</v>
      </c>
      <c r="H71" s="121">
        <f>H72</f>
        <v>200000</v>
      </c>
      <c r="I71" s="121">
        <f t="shared" si="14"/>
        <v>26544.56168292521</v>
      </c>
      <c r="J71" s="279">
        <f t="shared" si="18"/>
        <v>214.59227467811158</v>
      </c>
      <c r="K71" s="121">
        <f>K72</f>
        <v>200000</v>
      </c>
      <c r="L71" s="367">
        <f t="shared" si="15"/>
        <v>26544.56168292521</v>
      </c>
      <c r="M71" s="279">
        <f t="shared" si="11"/>
        <v>100</v>
      </c>
      <c r="N71" s="121">
        <f>N72</f>
        <v>200000</v>
      </c>
      <c r="O71" s="367">
        <f t="shared" si="16"/>
        <v>26544.56168292521</v>
      </c>
      <c r="P71" s="279">
        <f t="shared" si="6"/>
        <v>100</v>
      </c>
      <c r="Q71" s="121">
        <f>Q72</f>
        <v>200000</v>
      </c>
      <c r="R71" s="367">
        <f t="shared" si="17"/>
        <v>26544.56168292521</v>
      </c>
      <c r="S71" s="279">
        <f t="shared" si="12"/>
        <v>100</v>
      </c>
    </row>
    <row r="72" spans="1:19" s="86" customFormat="1" ht="13.5" customHeight="1">
      <c r="A72" s="125"/>
      <c r="B72" s="119"/>
      <c r="C72" s="119"/>
      <c r="D72" s="155">
        <v>3811</v>
      </c>
      <c r="E72" s="232" t="s">
        <v>21</v>
      </c>
      <c r="F72" s="7">
        <v>93200</v>
      </c>
      <c r="G72" s="7">
        <f t="shared" si="13"/>
        <v>12369.765744243148</v>
      </c>
      <c r="H72" s="8">
        <v>200000</v>
      </c>
      <c r="I72" s="8">
        <f t="shared" si="14"/>
        <v>26544.56168292521</v>
      </c>
      <c r="J72" s="36">
        <f t="shared" si="18"/>
        <v>214.59227467811158</v>
      </c>
      <c r="K72" s="8">
        <v>200000</v>
      </c>
      <c r="L72" s="354">
        <f t="shared" si="15"/>
        <v>26544.56168292521</v>
      </c>
      <c r="M72" s="36">
        <f t="shared" si="11"/>
        <v>100</v>
      </c>
      <c r="N72" s="8">
        <v>200000</v>
      </c>
      <c r="O72" s="354">
        <f t="shared" si="16"/>
        <v>26544.56168292521</v>
      </c>
      <c r="P72" s="36">
        <f t="shared" si="6"/>
        <v>100</v>
      </c>
      <c r="Q72" s="8">
        <v>200000</v>
      </c>
      <c r="R72" s="354">
        <f t="shared" si="17"/>
        <v>26544.56168292521</v>
      </c>
      <c r="S72" s="36">
        <f t="shared" si="12"/>
        <v>100</v>
      </c>
    </row>
    <row r="73" spans="1:19" s="86" customFormat="1" ht="13.5" customHeight="1">
      <c r="A73" s="125"/>
      <c r="B73" s="119"/>
      <c r="C73" s="120">
        <v>383</v>
      </c>
      <c r="D73" s="285"/>
      <c r="E73" s="186" t="s">
        <v>86</v>
      </c>
      <c r="F73" s="121">
        <f>F74</f>
        <v>833114</v>
      </c>
      <c r="G73" s="121">
        <f t="shared" si="13"/>
        <v>110573.22980954277</v>
      </c>
      <c r="H73" s="121">
        <f>H74</f>
        <v>650000</v>
      </c>
      <c r="I73" s="121">
        <f t="shared" si="14"/>
        <v>86269.825469506934</v>
      </c>
      <c r="J73" s="279">
        <f t="shared" si="18"/>
        <v>78.020535004813269</v>
      </c>
      <c r="K73" s="121">
        <f>K74</f>
        <v>1600000</v>
      </c>
      <c r="L73" s="367">
        <f>K73/$T$1+1</f>
        <v>212357.49346340168</v>
      </c>
      <c r="M73" s="279">
        <f t="shared" si="11"/>
        <v>246.15384615384616</v>
      </c>
      <c r="N73" s="121">
        <f>N74</f>
        <v>1600000</v>
      </c>
      <c r="O73" s="367">
        <f>N73/$T$1+1</f>
        <v>212357.49346340168</v>
      </c>
      <c r="P73" s="279">
        <f t="shared" si="6"/>
        <v>100</v>
      </c>
      <c r="Q73" s="121">
        <f>Q74</f>
        <v>1600000</v>
      </c>
      <c r="R73" s="367">
        <f>Q73/$T$1+1</f>
        <v>212357.49346340168</v>
      </c>
      <c r="S73" s="279">
        <f t="shared" si="12"/>
        <v>100</v>
      </c>
    </row>
    <row r="74" spans="1:19" s="86" customFormat="1" ht="13.5" customHeight="1">
      <c r="A74" s="125"/>
      <c r="B74" s="119"/>
      <c r="C74" s="119"/>
      <c r="D74" s="155">
        <v>3831</v>
      </c>
      <c r="E74" s="232" t="s">
        <v>87</v>
      </c>
      <c r="F74" s="7">
        <v>833114</v>
      </c>
      <c r="G74" s="7">
        <f t="shared" si="13"/>
        <v>110573.22980954277</v>
      </c>
      <c r="H74" s="8">
        <v>650000</v>
      </c>
      <c r="I74" s="8">
        <f t="shared" si="14"/>
        <v>86269.825469506934</v>
      </c>
      <c r="J74" s="36">
        <f t="shared" si="18"/>
        <v>78.020535004813269</v>
      </c>
      <c r="K74" s="8">
        <v>1600000</v>
      </c>
      <c r="L74" s="354">
        <f>K74/$T$1+1</f>
        <v>212357.49346340168</v>
      </c>
      <c r="M74" s="36">
        <f t="shared" si="11"/>
        <v>246.15384615384616</v>
      </c>
      <c r="N74" s="8">
        <v>1600000</v>
      </c>
      <c r="O74" s="354">
        <f>N74/$T$1+1</f>
        <v>212357.49346340168</v>
      </c>
      <c r="P74" s="36">
        <f t="shared" si="6"/>
        <v>100</v>
      </c>
      <c r="Q74" s="8">
        <v>1600000</v>
      </c>
      <c r="R74" s="354">
        <f>Q74/$T$1+1</f>
        <v>212357.49346340168</v>
      </c>
      <c r="S74" s="36">
        <f t="shared" si="12"/>
        <v>100</v>
      </c>
    </row>
    <row r="75" spans="1:19" s="86" customFormat="1" ht="13.5" customHeight="1">
      <c r="A75" s="125"/>
      <c r="B75" s="119"/>
      <c r="C75" s="120">
        <v>386</v>
      </c>
      <c r="D75" s="292"/>
      <c r="E75" s="186" t="s">
        <v>88</v>
      </c>
      <c r="F75" s="121">
        <f>F76</f>
        <v>3352099983</v>
      </c>
      <c r="G75" s="121">
        <f t="shared" si="13"/>
        <v>444900123.8303802</v>
      </c>
      <c r="H75" s="121">
        <f>H76+H77</f>
        <v>3904706183</v>
      </c>
      <c r="I75" s="121">
        <f t="shared" si="14"/>
        <v>518243570.64171475</v>
      </c>
      <c r="J75" s="279">
        <f t="shared" si="18"/>
        <v>116.48537343165519</v>
      </c>
      <c r="K75" s="121">
        <f>K76+K77</f>
        <v>4856409888</v>
      </c>
      <c r="L75" s="367">
        <f t="shared" si="15"/>
        <v>644556359.14791954</v>
      </c>
      <c r="M75" s="279">
        <f t="shared" si="11"/>
        <v>124.373247573491</v>
      </c>
      <c r="N75" s="121">
        <f>N76+N77</f>
        <v>1714629216</v>
      </c>
      <c r="O75" s="367">
        <f>N75/$T$1+1</f>
        <v>227570405.93728846</v>
      </c>
      <c r="P75" s="279">
        <f>N75/K75*100</f>
        <v>35.306517685765819</v>
      </c>
      <c r="Q75" s="121">
        <f>Q76+Q77</f>
        <v>1224787250</v>
      </c>
      <c r="R75" s="367">
        <f t="shared" si="17"/>
        <v>162557203.53042668</v>
      </c>
      <c r="S75" s="279">
        <f t="shared" si="12"/>
        <v>71.431609736434126</v>
      </c>
    </row>
    <row r="76" spans="1:19" s="86" customFormat="1" ht="25.5">
      <c r="A76" s="125"/>
      <c r="B76" s="119"/>
      <c r="C76" s="119"/>
      <c r="D76" s="155">
        <v>3861</v>
      </c>
      <c r="E76" s="293" t="s">
        <v>193</v>
      </c>
      <c r="F76" s="7">
        <v>3352099983</v>
      </c>
      <c r="G76" s="7">
        <f t="shared" si="13"/>
        <v>444900123.8303802</v>
      </c>
      <c r="H76" s="8">
        <v>1445353183</v>
      </c>
      <c r="I76" s="8">
        <f t="shared" si="14"/>
        <v>191831333.59877893</v>
      </c>
      <c r="J76" s="158">
        <f t="shared" si="18"/>
        <v>43.117842257988521</v>
      </c>
      <c r="K76" s="8">
        <v>2474877017</v>
      </c>
      <c r="L76" s="354">
        <f t="shared" si="15"/>
        <v>328472628.1770522</v>
      </c>
      <c r="M76" s="158">
        <f>K76/H76*100</f>
        <v>171.22991432883572</v>
      </c>
      <c r="N76" s="8">
        <v>767576776</v>
      </c>
      <c r="O76" s="354">
        <f>N76/$T$1+1</f>
        <v>101874946.38456433</v>
      </c>
      <c r="P76" s="158">
        <f>N76/K76*100</f>
        <v>31.014744196478993</v>
      </c>
      <c r="Q76" s="8">
        <v>693597930</v>
      </c>
      <c r="R76" s="354">
        <f t="shared" si="17"/>
        <v>92056265.180171207</v>
      </c>
      <c r="S76" s="158">
        <f>Q76/N76*100</f>
        <v>90.362026534268153</v>
      </c>
    </row>
    <row r="77" spans="1:19" s="86" customFormat="1">
      <c r="A77" s="125"/>
      <c r="B77" s="119"/>
      <c r="C77" s="119"/>
      <c r="D77" s="155">
        <v>3864</v>
      </c>
      <c r="E77" s="293" t="s">
        <v>276</v>
      </c>
      <c r="F77" s="7">
        <v>0</v>
      </c>
      <c r="G77" s="7">
        <v>0</v>
      </c>
      <c r="H77" s="8">
        <v>2459353000</v>
      </c>
      <c r="I77" s="8">
        <f t="shared" si="14"/>
        <v>326412237.04293579</v>
      </c>
      <c r="J77" s="339">
        <v>0</v>
      </c>
      <c r="K77" s="8">
        <v>2381532871</v>
      </c>
      <c r="L77" s="354">
        <f t="shared" si="15"/>
        <v>316083730.97086734</v>
      </c>
      <c r="M77" s="339">
        <v>0</v>
      </c>
      <c r="N77" s="8">
        <v>947052440</v>
      </c>
      <c r="O77" s="354">
        <f t="shared" si="16"/>
        <v>125695459.55272412</v>
      </c>
      <c r="P77" s="339">
        <v>0</v>
      </c>
      <c r="Q77" s="8">
        <v>531189320</v>
      </c>
      <c r="R77" s="354">
        <f>Q77/$T$1+1</f>
        <v>70500939.350255489</v>
      </c>
      <c r="S77" s="339">
        <v>0</v>
      </c>
    </row>
    <row r="78" spans="1:19" s="86" customFormat="1" ht="13.5" customHeight="1">
      <c r="A78" s="125"/>
      <c r="B78" s="119"/>
      <c r="C78" s="119"/>
      <c r="D78" s="285"/>
      <c r="E78" s="294"/>
      <c r="F78" s="2"/>
      <c r="G78" s="2"/>
      <c r="H78" s="2"/>
      <c r="I78" s="2"/>
      <c r="J78" s="279"/>
      <c r="K78" s="2"/>
      <c r="L78" s="346"/>
      <c r="M78" s="279"/>
      <c r="N78" s="2"/>
      <c r="O78" s="346"/>
      <c r="P78" s="279"/>
      <c r="Q78" s="2"/>
      <c r="R78" s="346"/>
      <c r="S78" s="279"/>
    </row>
    <row r="79" spans="1:19" s="86" customFormat="1" ht="13.5" customHeight="1">
      <c r="A79" s="118">
        <v>4</v>
      </c>
      <c r="B79" s="119"/>
      <c r="C79" s="119"/>
      <c r="D79" s="283"/>
      <c r="E79" s="287" t="s">
        <v>89</v>
      </c>
      <c r="F79" s="2">
        <f>F80+F83+F97</f>
        <v>436310068</v>
      </c>
      <c r="G79" s="2">
        <f t="shared" si="13"/>
        <v>57908297.56453646</v>
      </c>
      <c r="H79" s="2">
        <f>H80+H83+H97</f>
        <v>486392009</v>
      </c>
      <c r="I79" s="2">
        <f t="shared" si="14"/>
        <v>64555313.424912065</v>
      </c>
      <c r="J79" s="145">
        <f t="shared" ref="J79:J99" si="19">H79/F79*100</f>
        <v>111.47852059191996</v>
      </c>
      <c r="K79" s="2">
        <f>K80+K83+K97</f>
        <v>652702268</v>
      </c>
      <c r="L79" s="346">
        <f>K79/$T$1+1</f>
        <v>86628479.067555904</v>
      </c>
      <c r="M79" s="145">
        <f t="shared" ref="M79:M91" si="20">K79/H79*100</f>
        <v>134.19263802090958</v>
      </c>
      <c r="N79" s="2">
        <f>N80+N83+N97</f>
        <v>804479458</v>
      </c>
      <c r="O79" s="346">
        <f t="shared" si="16"/>
        <v>106772772.9776362</v>
      </c>
      <c r="P79" s="145">
        <f t="shared" ref="P79:P98" si="21">N79/K79*100</f>
        <v>123.25366364438617</v>
      </c>
      <c r="Q79" s="2">
        <f>Q80+Q83+Q97</f>
        <v>641351855</v>
      </c>
      <c r="R79" s="346">
        <f>Q79/$T$1+2</f>
        <v>85122021.377530023</v>
      </c>
      <c r="S79" s="145">
        <f t="shared" ref="S79:S89" si="22">Q79/N79*100</f>
        <v>79.722589386489958</v>
      </c>
    </row>
    <row r="80" spans="1:19" s="86" customFormat="1" ht="13.5" customHeight="1">
      <c r="A80" s="125"/>
      <c r="B80" s="124">
        <v>41</v>
      </c>
      <c r="C80" s="124"/>
      <c r="D80" s="295"/>
      <c r="E80" s="287" t="s">
        <v>199</v>
      </c>
      <c r="F80" s="2">
        <f>F81</f>
        <v>20671304</v>
      </c>
      <c r="G80" s="2">
        <f t="shared" si="13"/>
        <v>2743553.520472493</v>
      </c>
      <c r="H80" s="2">
        <f>H81</f>
        <v>19750000</v>
      </c>
      <c r="I80" s="2">
        <f t="shared" si="14"/>
        <v>2621275.4661888643</v>
      </c>
      <c r="J80" s="145">
        <f t="shared" si="19"/>
        <v>95.543077495256227</v>
      </c>
      <c r="K80" s="2">
        <f>K81</f>
        <v>18000000</v>
      </c>
      <c r="L80" s="346">
        <f>K80/$T$1+1</f>
        <v>2389011.5514632687</v>
      </c>
      <c r="M80" s="145">
        <f t="shared" si="20"/>
        <v>91.139240506329116</v>
      </c>
      <c r="N80" s="2">
        <f>N81</f>
        <v>18000000</v>
      </c>
      <c r="O80" s="346">
        <f t="shared" si="16"/>
        <v>2389010.5514632687</v>
      </c>
      <c r="P80" s="145">
        <f t="shared" si="21"/>
        <v>100</v>
      </c>
      <c r="Q80" s="2">
        <f>Q81</f>
        <v>18000000</v>
      </c>
      <c r="R80" s="346">
        <f t="shared" si="17"/>
        <v>2389010.5514632687</v>
      </c>
      <c r="S80" s="145">
        <f t="shared" si="22"/>
        <v>100</v>
      </c>
    </row>
    <row r="81" spans="1:19" s="86" customFormat="1" ht="13.5">
      <c r="A81" s="125"/>
      <c r="B81" s="124"/>
      <c r="C81" s="124">
        <v>411</v>
      </c>
      <c r="D81" s="295"/>
      <c r="E81" s="186" t="s">
        <v>90</v>
      </c>
      <c r="F81" s="2">
        <f>F82</f>
        <v>20671304</v>
      </c>
      <c r="G81" s="2">
        <f t="shared" si="13"/>
        <v>2743553.520472493</v>
      </c>
      <c r="H81" s="2">
        <f>H82</f>
        <v>19750000</v>
      </c>
      <c r="I81" s="2">
        <f t="shared" si="14"/>
        <v>2621275.4661888643</v>
      </c>
      <c r="J81" s="145">
        <f t="shared" si="19"/>
        <v>95.543077495256227</v>
      </c>
      <c r="K81" s="2">
        <f>K82</f>
        <v>18000000</v>
      </c>
      <c r="L81" s="346">
        <f>K81/$T$1+1</f>
        <v>2389011.5514632687</v>
      </c>
      <c r="M81" s="145">
        <f t="shared" si="20"/>
        <v>91.139240506329116</v>
      </c>
      <c r="N81" s="2">
        <f>N82</f>
        <v>18000000</v>
      </c>
      <c r="O81" s="346">
        <f t="shared" si="16"/>
        <v>2389010.5514632687</v>
      </c>
      <c r="P81" s="145">
        <f t="shared" si="21"/>
        <v>100</v>
      </c>
      <c r="Q81" s="2">
        <f>Q82</f>
        <v>18000000</v>
      </c>
      <c r="R81" s="346">
        <f t="shared" si="17"/>
        <v>2389010.5514632687</v>
      </c>
      <c r="S81" s="145">
        <f t="shared" si="22"/>
        <v>100</v>
      </c>
    </row>
    <row r="82" spans="1:19" s="86" customFormat="1" ht="12.75" customHeight="1">
      <c r="A82" s="125"/>
      <c r="B82" s="124"/>
      <c r="C82" s="124"/>
      <c r="D82" s="155">
        <v>4111</v>
      </c>
      <c r="E82" s="155" t="s">
        <v>59</v>
      </c>
      <c r="F82" s="7">
        <v>20671304</v>
      </c>
      <c r="G82" s="7">
        <f t="shared" si="13"/>
        <v>2743553.520472493</v>
      </c>
      <c r="H82" s="7">
        <v>19750000</v>
      </c>
      <c r="I82" s="7">
        <f t="shared" si="14"/>
        <v>2621275.4661888643</v>
      </c>
      <c r="J82" s="36">
        <f t="shared" si="19"/>
        <v>95.543077495256227</v>
      </c>
      <c r="K82" s="7">
        <v>18000000</v>
      </c>
      <c r="L82" s="351">
        <f>K82/$T$1+1</f>
        <v>2389011.5514632687</v>
      </c>
      <c r="M82" s="36">
        <f t="shared" si="20"/>
        <v>91.139240506329116</v>
      </c>
      <c r="N82" s="7">
        <v>18000000</v>
      </c>
      <c r="O82" s="351">
        <f t="shared" si="16"/>
        <v>2389010.5514632687</v>
      </c>
      <c r="P82" s="36">
        <f t="shared" si="21"/>
        <v>100</v>
      </c>
      <c r="Q82" s="7">
        <v>18000000</v>
      </c>
      <c r="R82" s="351">
        <f t="shared" si="17"/>
        <v>2389010.5514632687</v>
      </c>
      <c r="S82" s="36">
        <f t="shared" si="22"/>
        <v>100</v>
      </c>
    </row>
    <row r="83" spans="1:19" s="86" customFormat="1" ht="12.75" customHeight="1">
      <c r="A83" s="125"/>
      <c r="B83" s="124">
        <v>42</v>
      </c>
      <c r="C83" s="119"/>
      <c r="D83" s="285"/>
      <c r="E83" s="287" t="s">
        <v>22</v>
      </c>
      <c r="F83" s="2">
        <f>F84+F87+F95+F92</f>
        <v>235182024</v>
      </c>
      <c r="G83" s="2">
        <f t="shared" si="13"/>
        <v>31214018.713915985</v>
      </c>
      <c r="H83" s="2">
        <f>H84+H87+H95+H92</f>
        <v>238081121</v>
      </c>
      <c r="I83" s="2">
        <f t="shared" si="14"/>
        <v>31598795.009622402</v>
      </c>
      <c r="J83" s="145">
        <f t="shared" si="19"/>
        <v>101.23270348247364</v>
      </c>
      <c r="K83" s="2">
        <f>K84+K87+K95+K92</f>
        <v>338001268</v>
      </c>
      <c r="L83" s="346">
        <f>K83/$T$1-1</f>
        <v>44860476.536664672</v>
      </c>
      <c r="M83" s="145">
        <f t="shared" si="20"/>
        <v>141.96895015459879</v>
      </c>
      <c r="N83" s="2">
        <f>N84+N87+N95+N92</f>
        <v>375552458</v>
      </c>
      <c r="O83" s="346">
        <f t="shared" si="16"/>
        <v>49844376.932775892</v>
      </c>
      <c r="P83" s="145">
        <f t="shared" si="21"/>
        <v>111.10977784852571</v>
      </c>
      <c r="Q83" s="2">
        <f>Q84+Q87+Q95+Q92</f>
        <v>288280855</v>
      </c>
      <c r="R83" s="346">
        <f>Q83/$T$1+1</f>
        <v>38261445.687769592</v>
      </c>
      <c r="S83" s="145">
        <f t="shared" si="22"/>
        <v>76.761807534222029</v>
      </c>
    </row>
    <row r="84" spans="1:19" s="86" customFormat="1" ht="13.5" customHeight="1">
      <c r="A84" s="125"/>
      <c r="B84" s="119"/>
      <c r="C84" s="124">
        <v>421</v>
      </c>
      <c r="D84" s="285"/>
      <c r="E84" s="186" t="s">
        <v>23</v>
      </c>
      <c r="F84" s="2">
        <f>F85+F86</f>
        <v>220341754</v>
      </c>
      <c r="G84" s="2">
        <f t="shared" si="13"/>
        <v>29244376.401884664</v>
      </c>
      <c r="H84" s="2">
        <f>H85+H86</f>
        <v>208635121</v>
      </c>
      <c r="I84" s="2">
        <f t="shared" si="14"/>
        <v>27690639.193045322</v>
      </c>
      <c r="J84" s="145">
        <f t="shared" si="19"/>
        <v>94.687056453222212</v>
      </c>
      <c r="K84" s="2">
        <f>K85+K86</f>
        <v>299351268</v>
      </c>
      <c r="L84" s="346">
        <f t="shared" si="15"/>
        <v>39730740.99143938</v>
      </c>
      <c r="M84" s="145">
        <f t="shared" si="20"/>
        <v>143.4807651584222</v>
      </c>
      <c r="N84" s="2">
        <f>N85+N86</f>
        <v>337902458</v>
      </c>
      <c r="O84" s="346">
        <f t="shared" si="16"/>
        <v>44847363.195965223</v>
      </c>
      <c r="P84" s="145">
        <f t="shared" si="21"/>
        <v>112.87824509899855</v>
      </c>
      <c r="Q84" s="2">
        <f>Q85+Q86</f>
        <v>274630855</v>
      </c>
      <c r="R84" s="346">
        <f>Q84/$T$1+1</f>
        <v>36449779.352909945</v>
      </c>
      <c r="S84" s="145">
        <f t="shared" si="22"/>
        <v>81.27518711331777</v>
      </c>
    </row>
    <row r="85" spans="1:19" s="86" customFormat="1" ht="13.5" customHeight="1">
      <c r="A85" s="125"/>
      <c r="B85" s="119"/>
      <c r="C85" s="124"/>
      <c r="D85" s="187" t="s">
        <v>24</v>
      </c>
      <c r="E85" s="188" t="s">
        <v>25</v>
      </c>
      <c r="F85" s="7">
        <v>8985771</v>
      </c>
      <c r="G85" s="7">
        <f t="shared" si="13"/>
        <v>1192616.7628907028</v>
      </c>
      <c r="H85" s="13">
        <v>28400000</v>
      </c>
      <c r="I85" s="13">
        <f t="shared" si="14"/>
        <v>3769327.7589753796</v>
      </c>
      <c r="J85" s="36">
        <f t="shared" si="19"/>
        <v>316.05523888823785</v>
      </c>
      <c r="K85" s="13">
        <v>23569000</v>
      </c>
      <c r="L85" s="349">
        <f t="shared" si="15"/>
        <v>3128143.8715243214</v>
      </c>
      <c r="M85" s="36">
        <f t="shared" si="20"/>
        <v>82.989436619718319</v>
      </c>
      <c r="N85" s="13">
        <v>16350000</v>
      </c>
      <c r="O85" s="349">
        <f t="shared" si="16"/>
        <v>2170017.9175791359</v>
      </c>
      <c r="P85" s="36">
        <f t="shared" si="21"/>
        <v>69.370783656497949</v>
      </c>
      <c r="Q85" s="13">
        <v>28350000</v>
      </c>
      <c r="R85" s="349">
        <f t="shared" si="17"/>
        <v>3762691.6185546485</v>
      </c>
      <c r="S85" s="36">
        <f t="shared" si="22"/>
        <v>173.39449541284404</v>
      </c>
    </row>
    <row r="86" spans="1:19" s="86" customFormat="1" ht="13.5" customHeight="1">
      <c r="A86" s="125"/>
      <c r="B86" s="119"/>
      <c r="C86" s="119"/>
      <c r="D86" s="187" t="s">
        <v>26</v>
      </c>
      <c r="E86" s="188" t="s">
        <v>27</v>
      </c>
      <c r="F86" s="7">
        <v>211355983</v>
      </c>
      <c r="G86" s="7">
        <f t="shared" si="13"/>
        <v>28051759.63899396</v>
      </c>
      <c r="H86" s="7">
        <v>180235121</v>
      </c>
      <c r="I86" s="7">
        <f t="shared" si="14"/>
        <v>23921311.434069943</v>
      </c>
      <c r="J86" s="36">
        <f t="shared" si="19"/>
        <v>85.275618149877502</v>
      </c>
      <c r="K86" s="7">
        <v>275782268</v>
      </c>
      <c r="L86" s="351">
        <f t="shared" si="15"/>
        <v>36602597.119915053</v>
      </c>
      <c r="M86" s="36">
        <f t="shared" si="20"/>
        <v>153.01250193074191</v>
      </c>
      <c r="N86" s="7">
        <v>321552458</v>
      </c>
      <c r="O86" s="351">
        <f t="shared" si="16"/>
        <v>42677345.278386086</v>
      </c>
      <c r="P86" s="36">
        <f t="shared" si="21"/>
        <v>116.59649488414534</v>
      </c>
      <c r="Q86" s="7">
        <v>246280855</v>
      </c>
      <c r="R86" s="351">
        <f t="shared" si="17"/>
        <v>32687086.734355297</v>
      </c>
      <c r="S86" s="36">
        <f t="shared" si="22"/>
        <v>76.59119029343573</v>
      </c>
    </row>
    <row r="87" spans="1:19" s="86" customFormat="1">
      <c r="A87" s="125"/>
      <c r="B87" s="119"/>
      <c r="C87" s="124">
        <v>422</v>
      </c>
      <c r="D87" s="285"/>
      <c r="E87" s="186" t="s">
        <v>32</v>
      </c>
      <c r="F87" s="2">
        <f>SUM(F88:F91)</f>
        <v>5989076</v>
      </c>
      <c r="G87" s="2">
        <f t="shared" si="13"/>
        <v>794886.98652863491</v>
      </c>
      <c r="H87" s="2">
        <f>SUM(H88:H91)</f>
        <v>20446000</v>
      </c>
      <c r="I87" s="2">
        <f t="shared" si="14"/>
        <v>2713650.540845444</v>
      </c>
      <c r="J87" s="145">
        <f t="shared" si="19"/>
        <v>341.38822082070755</v>
      </c>
      <c r="K87" s="2">
        <f>SUM(K88:K91)</f>
        <v>29650000</v>
      </c>
      <c r="L87" s="346">
        <f>K87/$T$1-1</f>
        <v>3935230.2694936623</v>
      </c>
      <c r="M87" s="145">
        <f t="shared" si="20"/>
        <v>145.01614007629854</v>
      </c>
      <c r="N87" s="2">
        <f>SUM(N88:N91)</f>
        <v>28650000</v>
      </c>
      <c r="O87" s="346">
        <f t="shared" si="16"/>
        <v>3802508.4610790364</v>
      </c>
      <c r="P87" s="145">
        <f t="shared" si="21"/>
        <v>96.627318718381119</v>
      </c>
      <c r="Q87" s="2">
        <f>SUM(Q88:Q91)</f>
        <v>4650000</v>
      </c>
      <c r="R87" s="346">
        <f t="shared" si="17"/>
        <v>617161.05912801111</v>
      </c>
      <c r="S87" s="145">
        <f t="shared" si="22"/>
        <v>16.230366492146597</v>
      </c>
    </row>
    <row r="88" spans="1:19" s="86" customFormat="1">
      <c r="A88" s="125"/>
      <c r="B88" s="119"/>
      <c r="C88" s="119"/>
      <c r="D88" s="130" t="s">
        <v>28</v>
      </c>
      <c r="E88" s="32" t="s">
        <v>29</v>
      </c>
      <c r="F88" s="7">
        <v>1739576</v>
      </c>
      <c r="G88" s="7">
        <f t="shared" si="13"/>
        <v>230881.41217068152</v>
      </c>
      <c r="H88" s="7">
        <v>4196000</v>
      </c>
      <c r="I88" s="7">
        <f t="shared" si="14"/>
        <v>556904.90410777088</v>
      </c>
      <c r="J88" s="36">
        <f t="shared" si="19"/>
        <v>241.20820245853011</v>
      </c>
      <c r="K88" s="7">
        <v>4550000</v>
      </c>
      <c r="L88" s="351">
        <f>K88/$T$1-1</f>
        <v>603887.77828654856</v>
      </c>
      <c r="M88" s="36">
        <f t="shared" si="20"/>
        <v>108.4366062917064</v>
      </c>
      <c r="N88" s="7">
        <v>3550000</v>
      </c>
      <c r="O88" s="351">
        <f t="shared" si="16"/>
        <v>471165.96987192245</v>
      </c>
      <c r="P88" s="36">
        <f t="shared" si="21"/>
        <v>78.021978021978029</v>
      </c>
      <c r="Q88" s="7">
        <v>3550000</v>
      </c>
      <c r="R88" s="351">
        <f t="shared" si="17"/>
        <v>471165.96987192245</v>
      </c>
      <c r="S88" s="36">
        <f t="shared" si="22"/>
        <v>100</v>
      </c>
    </row>
    <row r="89" spans="1:19" s="86" customFormat="1">
      <c r="A89" s="125"/>
      <c r="B89" s="119"/>
      <c r="C89" s="119"/>
      <c r="D89" s="187" t="s">
        <v>30</v>
      </c>
      <c r="E89" s="188" t="s">
        <v>31</v>
      </c>
      <c r="F89" s="7">
        <v>366873</v>
      </c>
      <c r="G89" s="7">
        <f t="shared" si="13"/>
        <v>48692.414891499102</v>
      </c>
      <c r="H89" s="7">
        <v>300000</v>
      </c>
      <c r="I89" s="7">
        <f t="shared" si="14"/>
        <v>39816.842524387816</v>
      </c>
      <c r="J89" s="36">
        <f t="shared" si="19"/>
        <v>81.772166390004173</v>
      </c>
      <c r="K89" s="7">
        <v>300000</v>
      </c>
      <c r="L89" s="351">
        <f t="shared" si="15"/>
        <v>39816.842524387816</v>
      </c>
      <c r="M89" s="36">
        <f t="shared" si="20"/>
        <v>100</v>
      </c>
      <c r="N89" s="7">
        <v>300000</v>
      </c>
      <c r="O89" s="351">
        <f t="shared" si="16"/>
        <v>39816.842524387816</v>
      </c>
      <c r="P89" s="36">
        <f t="shared" si="21"/>
        <v>100</v>
      </c>
      <c r="Q89" s="7">
        <v>300000</v>
      </c>
      <c r="R89" s="351">
        <f t="shared" si="17"/>
        <v>39816.842524387816</v>
      </c>
      <c r="S89" s="36">
        <f t="shared" si="22"/>
        <v>100</v>
      </c>
    </row>
    <row r="90" spans="1:19" s="86" customFormat="1">
      <c r="A90" s="125"/>
      <c r="B90" s="119"/>
      <c r="C90" s="119"/>
      <c r="D90" s="187">
        <v>4224</v>
      </c>
      <c r="E90" s="155" t="s">
        <v>125</v>
      </c>
      <c r="F90" s="7">
        <v>73590</v>
      </c>
      <c r="G90" s="7">
        <f t="shared" si="13"/>
        <v>9767.0714712323315</v>
      </c>
      <c r="H90" s="13">
        <v>330000</v>
      </c>
      <c r="I90" s="13">
        <f t="shared" si="14"/>
        <v>43798.526776826599</v>
      </c>
      <c r="J90" s="36">
        <f t="shared" si="19"/>
        <v>448.43049327354254</v>
      </c>
      <c r="K90" s="13">
        <v>0</v>
      </c>
      <c r="L90" s="349">
        <f t="shared" si="15"/>
        <v>0</v>
      </c>
      <c r="M90" s="36" t="s">
        <v>170</v>
      </c>
      <c r="N90" s="13">
        <v>0</v>
      </c>
      <c r="O90" s="349">
        <f t="shared" si="16"/>
        <v>0</v>
      </c>
      <c r="P90" s="36" t="s">
        <v>170</v>
      </c>
      <c r="Q90" s="13">
        <v>0</v>
      </c>
      <c r="R90" s="349">
        <f t="shared" si="17"/>
        <v>0</v>
      </c>
      <c r="S90" s="36" t="s">
        <v>170</v>
      </c>
    </row>
    <row r="91" spans="1:19" s="86" customFormat="1">
      <c r="A91" s="125"/>
      <c r="B91" s="119"/>
      <c r="C91" s="119"/>
      <c r="D91" s="187" t="s">
        <v>33</v>
      </c>
      <c r="E91" s="188" t="s">
        <v>1</v>
      </c>
      <c r="F91" s="7">
        <v>3809037</v>
      </c>
      <c r="G91" s="7">
        <f t="shared" si="13"/>
        <v>505546.08799522195</v>
      </c>
      <c r="H91" s="13">
        <v>15620000</v>
      </c>
      <c r="I91" s="13">
        <f t="shared" si="14"/>
        <v>2073130.2674364587</v>
      </c>
      <c r="J91" s="36">
        <f t="shared" si="19"/>
        <v>410.07740276610593</v>
      </c>
      <c r="K91" s="13">
        <v>24800000</v>
      </c>
      <c r="L91" s="349">
        <f>K91/$T$1-1</f>
        <v>3291524.6486827261</v>
      </c>
      <c r="M91" s="36">
        <f t="shared" si="20"/>
        <v>158.7708066581306</v>
      </c>
      <c r="N91" s="13">
        <v>24800000</v>
      </c>
      <c r="O91" s="349">
        <f>N91/$T$1-1</f>
        <v>3291524.6486827261</v>
      </c>
      <c r="P91" s="36">
        <f t="shared" si="21"/>
        <v>100</v>
      </c>
      <c r="Q91" s="13">
        <v>800000</v>
      </c>
      <c r="R91" s="349">
        <f t="shared" si="17"/>
        <v>106178.24673170084</v>
      </c>
      <c r="S91" s="36">
        <f>Q91/N91*100</f>
        <v>3.225806451612903</v>
      </c>
    </row>
    <row r="92" spans="1:19" s="86" customFormat="1" hidden="1">
      <c r="A92" s="125"/>
      <c r="B92" s="119"/>
      <c r="C92" s="124">
        <v>423</v>
      </c>
      <c r="D92" s="285"/>
      <c r="E92" s="186" t="s">
        <v>34</v>
      </c>
      <c r="F92" s="2">
        <f>SUM(F93:F94)</f>
        <v>0</v>
      </c>
      <c r="G92" s="2">
        <f t="shared" si="13"/>
        <v>0</v>
      </c>
      <c r="H92" s="2">
        <f>SUM(H93:H94)</f>
        <v>0</v>
      </c>
      <c r="I92" s="2">
        <f t="shared" si="14"/>
        <v>0</v>
      </c>
      <c r="J92" s="145" t="e">
        <f t="shared" si="19"/>
        <v>#DIV/0!</v>
      </c>
      <c r="K92" s="2">
        <f>SUM(K93:K94)</f>
        <v>0</v>
      </c>
      <c r="L92" s="346">
        <f t="shared" si="15"/>
        <v>0</v>
      </c>
      <c r="M92" s="145" t="s">
        <v>170</v>
      </c>
      <c r="N92" s="2">
        <f>SUM(N93:N94)</f>
        <v>0</v>
      </c>
      <c r="O92" s="346">
        <f t="shared" si="16"/>
        <v>0</v>
      </c>
      <c r="P92" s="145" t="s">
        <v>170</v>
      </c>
      <c r="Q92" s="2">
        <f>SUM(Q93:Q94)</f>
        <v>0</v>
      </c>
      <c r="R92" s="346">
        <f t="shared" si="17"/>
        <v>0</v>
      </c>
      <c r="S92" s="145" t="s">
        <v>170</v>
      </c>
    </row>
    <row r="93" spans="1:19" s="86" customFormat="1" hidden="1">
      <c r="A93" s="125"/>
      <c r="B93" s="119"/>
      <c r="C93" s="128"/>
      <c r="D93" s="189">
        <v>4231</v>
      </c>
      <c r="E93" s="123" t="s">
        <v>210</v>
      </c>
      <c r="F93" s="7">
        <v>0</v>
      </c>
      <c r="G93" s="7">
        <f t="shared" si="13"/>
        <v>0</v>
      </c>
      <c r="H93" s="13">
        <v>0</v>
      </c>
      <c r="I93" s="13">
        <f t="shared" si="14"/>
        <v>0</v>
      </c>
      <c r="J93" s="36" t="e">
        <f t="shared" si="19"/>
        <v>#DIV/0!</v>
      </c>
      <c r="K93" s="13">
        <v>0</v>
      </c>
      <c r="L93" s="349">
        <f t="shared" si="15"/>
        <v>0</v>
      </c>
      <c r="M93" s="36" t="s">
        <v>170</v>
      </c>
      <c r="N93" s="13">
        <v>0</v>
      </c>
      <c r="O93" s="349">
        <f t="shared" si="16"/>
        <v>0</v>
      </c>
      <c r="P93" s="36" t="s">
        <v>170</v>
      </c>
      <c r="Q93" s="13">
        <v>0</v>
      </c>
      <c r="R93" s="349">
        <f t="shared" si="17"/>
        <v>0</v>
      </c>
      <c r="S93" s="36" t="s">
        <v>170</v>
      </c>
    </row>
    <row r="94" spans="1:19" s="86" customFormat="1" hidden="1">
      <c r="A94" s="125"/>
      <c r="B94" s="119"/>
      <c r="C94" s="119"/>
      <c r="D94" s="188">
        <v>4233</v>
      </c>
      <c r="E94" s="188" t="s">
        <v>184</v>
      </c>
      <c r="F94" s="7">
        <v>0</v>
      </c>
      <c r="G94" s="7">
        <f t="shared" si="13"/>
        <v>0</v>
      </c>
      <c r="H94" s="13">
        <v>0</v>
      </c>
      <c r="I94" s="13">
        <f t="shared" si="14"/>
        <v>0</v>
      </c>
      <c r="J94" s="36" t="s">
        <v>170</v>
      </c>
      <c r="K94" s="13">
        <v>0</v>
      </c>
      <c r="L94" s="349">
        <f t="shared" si="15"/>
        <v>0</v>
      </c>
      <c r="M94" s="36" t="s">
        <v>170</v>
      </c>
      <c r="N94" s="13">
        <v>0</v>
      </c>
      <c r="O94" s="349">
        <f t="shared" si="16"/>
        <v>0</v>
      </c>
      <c r="P94" s="36" t="s">
        <v>170</v>
      </c>
      <c r="Q94" s="13">
        <v>0</v>
      </c>
      <c r="R94" s="349">
        <f t="shared" si="17"/>
        <v>0</v>
      </c>
      <c r="S94" s="36" t="s">
        <v>170</v>
      </c>
    </row>
    <row r="95" spans="1:19" s="86" customFormat="1">
      <c r="A95" s="131"/>
      <c r="B95" s="120"/>
      <c r="C95" s="120">
        <v>426</v>
      </c>
      <c r="D95" s="287"/>
      <c r="E95" s="28" t="s">
        <v>123</v>
      </c>
      <c r="F95" s="2">
        <f>F96</f>
        <v>8851194</v>
      </c>
      <c r="G95" s="2">
        <f t="shared" si="13"/>
        <v>1174755.3255026876</v>
      </c>
      <c r="H95" s="2">
        <f>H96</f>
        <v>9000000</v>
      </c>
      <c r="I95" s="2">
        <f t="shared" si="14"/>
        <v>1194505.2757316343</v>
      </c>
      <c r="J95" s="145">
        <f t="shared" si="19"/>
        <v>101.68119690970508</v>
      </c>
      <c r="K95" s="2">
        <f>K96</f>
        <v>9000000</v>
      </c>
      <c r="L95" s="346">
        <f>K95/$T$1+1</f>
        <v>1194506.2757316343</v>
      </c>
      <c r="M95" s="145">
        <f>K95/H95*100</f>
        <v>100</v>
      </c>
      <c r="N95" s="2">
        <f>N96</f>
        <v>9000000</v>
      </c>
      <c r="O95" s="346">
        <f>N95/$T$1+1</f>
        <v>1194506.2757316343</v>
      </c>
      <c r="P95" s="145">
        <f t="shared" si="21"/>
        <v>100</v>
      </c>
      <c r="Q95" s="2">
        <f>Q96</f>
        <v>9000000</v>
      </c>
      <c r="R95" s="346">
        <f>Q95/$T$1+1</f>
        <v>1194506.2757316343</v>
      </c>
      <c r="S95" s="145">
        <f>Q95/N95*100</f>
        <v>100</v>
      </c>
    </row>
    <row r="96" spans="1:19" s="86" customFormat="1">
      <c r="A96" s="125"/>
      <c r="B96" s="119"/>
      <c r="C96" s="119"/>
      <c r="D96" s="132">
        <v>4262</v>
      </c>
      <c r="E96" s="1" t="s">
        <v>122</v>
      </c>
      <c r="F96" s="7">
        <v>8851194</v>
      </c>
      <c r="G96" s="7">
        <f t="shared" si="13"/>
        <v>1174755.3255026876</v>
      </c>
      <c r="H96" s="13">
        <v>9000000</v>
      </c>
      <c r="I96" s="13">
        <f t="shared" si="14"/>
        <v>1194505.2757316343</v>
      </c>
      <c r="J96" s="36">
        <f t="shared" si="19"/>
        <v>101.68119690970508</v>
      </c>
      <c r="K96" s="13">
        <v>9000000</v>
      </c>
      <c r="L96" s="349">
        <f>K96/$T$1+1</f>
        <v>1194506.2757316343</v>
      </c>
      <c r="M96" s="36">
        <f>K96/H96*100</f>
        <v>100</v>
      </c>
      <c r="N96" s="13">
        <v>9000000</v>
      </c>
      <c r="O96" s="349">
        <f>N96/$T$1+1</f>
        <v>1194506.2757316343</v>
      </c>
      <c r="P96" s="36">
        <f>N96/K96*100</f>
        <v>100</v>
      </c>
      <c r="Q96" s="13">
        <v>9000000</v>
      </c>
      <c r="R96" s="349">
        <f>Q96/$T$1+1</f>
        <v>1194506.2757316343</v>
      </c>
      <c r="S96" s="36">
        <f>Q96/N96*100</f>
        <v>100</v>
      </c>
    </row>
    <row r="97" spans="1:19" s="86" customFormat="1">
      <c r="A97" s="125"/>
      <c r="B97" s="124">
        <v>45</v>
      </c>
      <c r="C97" s="119"/>
      <c r="D97" s="133"/>
      <c r="E97" s="28" t="s">
        <v>35</v>
      </c>
      <c r="F97" s="2">
        <f>F98</f>
        <v>180456740</v>
      </c>
      <c r="G97" s="2">
        <f t="shared" si="13"/>
        <v>23950725.330147985</v>
      </c>
      <c r="H97" s="2">
        <f>H98</f>
        <v>228560888</v>
      </c>
      <c r="I97" s="2">
        <f t="shared" si="14"/>
        <v>30335242.9491008</v>
      </c>
      <c r="J97" s="145">
        <f t="shared" si="19"/>
        <v>126.65688629862204</v>
      </c>
      <c r="K97" s="2">
        <f>K98</f>
        <v>296701000</v>
      </c>
      <c r="L97" s="346">
        <f t="shared" si="15"/>
        <v>39378989.979427963</v>
      </c>
      <c r="M97" s="145">
        <f>K97/H97*100</f>
        <v>129.81267381145281</v>
      </c>
      <c r="N97" s="2">
        <f>N98</f>
        <v>410927000</v>
      </c>
      <c r="O97" s="346">
        <f t="shared" si="16"/>
        <v>54539385.493397035</v>
      </c>
      <c r="P97" s="145">
        <f t="shared" si="21"/>
        <v>138.49869060097541</v>
      </c>
      <c r="Q97" s="2">
        <f>Q98</f>
        <v>335071000</v>
      </c>
      <c r="R97" s="346">
        <f t="shared" si="17"/>
        <v>44471564.138297163</v>
      </c>
      <c r="S97" s="145">
        <f>Q97/N97*100</f>
        <v>81.540273576571991</v>
      </c>
    </row>
    <row r="98" spans="1:19" s="86" customFormat="1">
      <c r="A98" s="125"/>
      <c r="B98" s="119"/>
      <c r="C98" s="124">
        <v>451</v>
      </c>
      <c r="D98" s="133"/>
      <c r="E98" s="186" t="s">
        <v>0</v>
      </c>
      <c r="F98" s="2">
        <f>F99</f>
        <v>180456740</v>
      </c>
      <c r="G98" s="2">
        <f t="shared" si="13"/>
        <v>23950725.330147985</v>
      </c>
      <c r="H98" s="2">
        <f>H99</f>
        <v>228560888</v>
      </c>
      <c r="I98" s="2">
        <f t="shared" si="14"/>
        <v>30335242.9491008</v>
      </c>
      <c r="J98" s="145">
        <f t="shared" si="19"/>
        <v>126.65688629862204</v>
      </c>
      <c r="K98" s="2">
        <f>K99</f>
        <v>296701000</v>
      </c>
      <c r="L98" s="346">
        <f t="shared" si="15"/>
        <v>39378989.979427963</v>
      </c>
      <c r="M98" s="145">
        <f>K98/H98*100</f>
        <v>129.81267381145281</v>
      </c>
      <c r="N98" s="2">
        <f>N99</f>
        <v>410927000</v>
      </c>
      <c r="O98" s="346">
        <f t="shared" si="16"/>
        <v>54539385.493397035</v>
      </c>
      <c r="P98" s="145">
        <f t="shared" si="21"/>
        <v>138.49869060097541</v>
      </c>
      <c r="Q98" s="2">
        <f>Q99</f>
        <v>335071000</v>
      </c>
      <c r="R98" s="346">
        <f t="shared" si="17"/>
        <v>44471564.138297163</v>
      </c>
      <c r="S98" s="145">
        <f>Q98/N98*100</f>
        <v>81.540273576571991</v>
      </c>
    </row>
    <row r="99" spans="1:19" s="88" customFormat="1">
      <c r="A99" s="134"/>
      <c r="B99" s="135"/>
      <c r="C99" s="136"/>
      <c r="D99" s="296" t="s">
        <v>36</v>
      </c>
      <c r="E99" s="297" t="s">
        <v>0</v>
      </c>
      <c r="F99" s="298">
        <v>180456740</v>
      </c>
      <c r="G99" s="298">
        <f t="shared" si="13"/>
        <v>23950725.330147985</v>
      </c>
      <c r="H99" s="298">
        <v>228560888</v>
      </c>
      <c r="I99" s="298">
        <f t="shared" si="14"/>
        <v>30335242.9491008</v>
      </c>
      <c r="J99" s="151">
        <f t="shared" si="19"/>
        <v>126.65688629862204</v>
      </c>
      <c r="K99" s="298">
        <v>296701000</v>
      </c>
      <c r="L99" s="369">
        <f t="shared" si="15"/>
        <v>39378989.979427963</v>
      </c>
      <c r="M99" s="151">
        <f>K99/H99*100</f>
        <v>129.81267381145281</v>
      </c>
      <c r="N99" s="298">
        <v>410927000</v>
      </c>
      <c r="O99" s="369">
        <f t="shared" si="16"/>
        <v>54539385.493397035</v>
      </c>
      <c r="P99" s="151">
        <f>N99/K99*100</f>
        <v>138.49869060097541</v>
      </c>
      <c r="Q99" s="298">
        <v>335071000</v>
      </c>
      <c r="R99" s="369">
        <f t="shared" si="17"/>
        <v>44471564.138297163</v>
      </c>
      <c r="S99" s="151">
        <f>Q99/N99*100</f>
        <v>81.540273576571991</v>
      </c>
    </row>
    <row r="100" spans="1:19" s="86" customFormat="1">
      <c r="A100" s="137"/>
      <c r="B100" s="137"/>
      <c r="C100" s="137"/>
      <c r="D100" s="137"/>
      <c r="L100" s="383"/>
      <c r="O100" s="383"/>
      <c r="R100" s="383"/>
    </row>
    <row r="101" spans="1:19" s="86" customFormat="1" ht="13.5" customHeight="1">
      <c r="A101" s="137"/>
      <c r="B101" s="137"/>
      <c r="C101" s="137"/>
      <c r="D101" s="137"/>
      <c r="L101" s="383"/>
      <c r="O101" s="383"/>
      <c r="R101" s="383"/>
    </row>
    <row r="102" spans="1:19" s="86" customFormat="1" ht="12.75" customHeight="1">
      <c r="A102" s="137"/>
      <c r="B102" s="137"/>
      <c r="C102" s="137"/>
      <c r="D102" s="137"/>
      <c r="L102" s="383"/>
      <c r="O102" s="383"/>
      <c r="R102" s="383"/>
    </row>
    <row r="103" spans="1:19" s="86" customFormat="1" ht="12.75" customHeight="1">
      <c r="A103" s="137"/>
      <c r="B103" s="137"/>
      <c r="C103" s="137"/>
      <c r="D103" s="137"/>
      <c r="L103" s="383"/>
      <c r="O103" s="383"/>
      <c r="R103" s="383"/>
    </row>
    <row r="104" spans="1:19" s="86" customFormat="1">
      <c r="A104" s="137"/>
      <c r="B104" s="137"/>
      <c r="C104" s="137"/>
      <c r="D104" s="137"/>
      <c r="L104" s="383"/>
      <c r="O104" s="383"/>
      <c r="R104" s="383"/>
    </row>
    <row r="105" spans="1:19" s="86" customFormat="1">
      <c r="A105" s="137"/>
      <c r="B105" s="137"/>
      <c r="C105" s="137"/>
      <c r="D105" s="137"/>
      <c r="L105" s="383"/>
      <c r="O105" s="383"/>
      <c r="R105" s="383"/>
    </row>
    <row r="106" spans="1:19" s="86" customFormat="1">
      <c r="A106" s="137"/>
      <c r="B106" s="137"/>
      <c r="C106" s="137"/>
      <c r="D106" s="137"/>
      <c r="L106" s="383"/>
      <c r="O106" s="383"/>
      <c r="R106" s="383"/>
    </row>
    <row r="107" spans="1:19" s="86" customFormat="1">
      <c r="A107" s="137"/>
      <c r="B107" s="137"/>
      <c r="C107" s="137"/>
      <c r="D107" s="137"/>
      <c r="L107" s="383"/>
      <c r="O107" s="383"/>
      <c r="R107" s="383"/>
    </row>
    <row r="108" spans="1:19" s="86" customFormat="1">
      <c r="A108" s="137"/>
      <c r="B108" s="137"/>
      <c r="C108" s="137"/>
      <c r="D108" s="137"/>
      <c r="L108" s="383"/>
      <c r="O108" s="383"/>
      <c r="R108" s="383"/>
    </row>
    <row r="109" spans="1:19" s="86" customFormat="1">
      <c r="A109" s="137"/>
      <c r="B109" s="137"/>
      <c r="C109" s="137"/>
      <c r="D109" s="137"/>
      <c r="L109" s="383"/>
      <c r="O109" s="383"/>
      <c r="R109" s="383"/>
    </row>
    <row r="110" spans="1:19" s="86" customFormat="1">
      <c r="A110" s="137"/>
      <c r="B110" s="137"/>
      <c r="C110" s="137"/>
      <c r="D110" s="137"/>
      <c r="L110" s="383"/>
      <c r="O110" s="383"/>
      <c r="R110" s="383"/>
    </row>
    <row r="111" spans="1:19" s="86" customFormat="1">
      <c r="A111" s="137"/>
      <c r="B111" s="137"/>
      <c r="C111" s="137"/>
      <c r="D111" s="137"/>
      <c r="L111" s="383"/>
      <c r="O111" s="383"/>
      <c r="R111" s="383"/>
    </row>
    <row r="112" spans="1:19" s="86" customFormat="1">
      <c r="A112" s="137"/>
      <c r="B112" s="137"/>
      <c r="C112" s="137"/>
      <c r="D112" s="137"/>
      <c r="L112" s="383"/>
      <c r="O112" s="383"/>
      <c r="R112" s="383"/>
    </row>
    <row r="113" spans="1:18" s="86" customFormat="1">
      <c r="A113" s="137"/>
      <c r="B113" s="137"/>
      <c r="C113" s="137"/>
      <c r="D113" s="137"/>
      <c r="L113" s="383"/>
      <c r="O113" s="383"/>
      <c r="R113" s="383"/>
    </row>
    <row r="114" spans="1:18" s="86" customFormat="1">
      <c r="A114" s="137"/>
      <c r="B114" s="137"/>
      <c r="C114" s="137"/>
      <c r="D114" s="137"/>
      <c r="L114" s="383"/>
      <c r="O114" s="383"/>
      <c r="R114" s="383"/>
    </row>
    <row r="115" spans="1:18" s="86" customFormat="1">
      <c r="A115" s="137"/>
      <c r="B115" s="137"/>
      <c r="C115" s="137"/>
      <c r="D115" s="137"/>
      <c r="L115" s="383"/>
      <c r="O115" s="383"/>
      <c r="R115" s="383"/>
    </row>
    <row r="116" spans="1:18" s="86" customFormat="1">
      <c r="A116" s="137"/>
      <c r="B116" s="137"/>
      <c r="C116" s="137"/>
      <c r="D116" s="137"/>
      <c r="L116" s="383"/>
      <c r="O116" s="383"/>
      <c r="R116" s="383"/>
    </row>
    <row r="117" spans="1:18" s="86" customFormat="1">
      <c r="A117" s="137"/>
      <c r="B117" s="137"/>
      <c r="C117" s="137"/>
      <c r="D117" s="137"/>
      <c r="L117" s="383"/>
      <c r="O117" s="383"/>
      <c r="R117" s="383"/>
    </row>
    <row r="118" spans="1:18" s="86" customFormat="1">
      <c r="A118" s="137"/>
      <c r="B118" s="137"/>
      <c r="C118" s="137"/>
      <c r="D118" s="137"/>
      <c r="L118" s="383"/>
      <c r="O118" s="383"/>
      <c r="R118" s="383"/>
    </row>
    <row r="119" spans="1:18" s="86" customFormat="1">
      <c r="A119" s="137"/>
      <c r="B119" s="137"/>
      <c r="C119" s="137"/>
      <c r="D119" s="137"/>
      <c r="L119" s="383"/>
      <c r="O119" s="383"/>
      <c r="R119" s="383"/>
    </row>
    <row r="120" spans="1:18" s="86" customFormat="1">
      <c r="A120" s="137"/>
      <c r="B120" s="137"/>
      <c r="C120" s="137"/>
      <c r="D120" s="137"/>
      <c r="L120" s="383"/>
      <c r="O120" s="383"/>
      <c r="R120" s="383"/>
    </row>
    <row r="121" spans="1:18" s="86" customFormat="1">
      <c r="A121" s="137"/>
      <c r="B121" s="137"/>
      <c r="C121" s="137"/>
      <c r="D121" s="137"/>
      <c r="L121" s="383"/>
      <c r="O121" s="383"/>
      <c r="R121" s="383"/>
    </row>
    <row r="122" spans="1:18" s="86" customFormat="1">
      <c r="A122" s="137"/>
      <c r="B122" s="137"/>
      <c r="C122" s="137"/>
      <c r="D122" s="137"/>
      <c r="L122" s="383"/>
      <c r="O122" s="383"/>
      <c r="R122" s="383"/>
    </row>
    <row r="123" spans="1:18" s="86" customFormat="1">
      <c r="A123" s="137"/>
      <c r="B123" s="137"/>
      <c r="C123" s="137"/>
      <c r="D123" s="137"/>
      <c r="L123" s="383"/>
      <c r="O123" s="383"/>
      <c r="R123" s="383"/>
    </row>
    <row r="124" spans="1:18" s="86" customFormat="1">
      <c r="A124" s="137"/>
      <c r="B124" s="137"/>
      <c r="C124" s="137"/>
      <c r="D124" s="137"/>
      <c r="L124" s="383"/>
      <c r="O124" s="383"/>
      <c r="R124" s="383"/>
    </row>
    <row r="125" spans="1:18" s="86" customFormat="1">
      <c r="A125" s="137"/>
      <c r="B125" s="137"/>
      <c r="C125" s="137"/>
      <c r="D125" s="137"/>
      <c r="L125" s="383"/>
      <c r="O125" s="383"/>
      <c r="R125" s="383"/>
    </row>
    <row r="126" spans="1:18" s="86" customFormat="1">
      <c r="A126" s="137"/>
      <c r="B126" s="137"/>
      <c r="C126" s="137"/>
      <c r="D126" s="137"/>
      <c r="L126" s="383"/>
      <c r="O126" s="383"/>
      <c r="R126" s="383"/>
    </row>
    <row r="127" spans="1:18" s="86" customFormat="1">
      <c r="A127" s="137"/>
      <c r="B127" s="137"/>
      <c r="C127" s="137"/>
      <c r="D127" s="137"/>
      <c r="L127" s="383"/>
      <c r="O127" s="383"/>
      <c r="R127" s="383"/>
    </row>
    <row r="128" spans="1:18" s="86" customFormat="1">
      <c r="A128" s="137"/>
      <c r="B128" s="137"/>
      <c r="C128" s="137"/>
      <c r="D128" s="137"/>
      <c r="L128" s="383"/>
      <c r="O128" s="383"/>
      <c r="R128" s="383"/>
    </row>
    <row r="129" spans="1:18" s="86" customFormat="1">
      <c r="A129" s="137"/>
      <c r="B129" s="137"/>
      <c r="C129" s="137"/>
      <c r="D129" s="137"/>
      <c r="L129" s="383"/>
      <c r="O129" s="383"/>
      <c r="R129" s="383"/>
    </row>
    <row r="130" spans="1:18" s="86" customFormat="1">
      <c r="A130" s="137"/>
      <c r="B130" s="137"/>
      <c r="C130" s="137"/>
      <c r="D130" s="137"/>
      <c r="L130" s="383"/>
      <c r="O130" s="383"/>
      <c r="R130" s="383"/>
    </row>
    <row r="131" spans="1:18" s="86" customFormat="1">
      <c r="A131" s="137"/>
      <c r="B131" s="137"/>
      <c r="C131" s="137"/>
      <c r="D131" s="137"/>
      <c r="L131" s="383"/>
      <c r="O131" s="383"/>
      <c r="R131" s="383"/>
    </row>
    <row r="132" spans="1:18" s="86" customFormat="1">
      <c r="A132" s="137"/>
      <c r="B132" s="137"/>
      <c r="C132" s="137"/>
      <c r="D132" s="137"/>
      <c r="L132" s="383"/>
      <c r="O132" s="383"/>
      <c r="R132" s="383"/>
    </row>
    <row r="133" spans="1:18" s="86" customFormat="1">
      <c r="A133" s="137"/>
      <c r="B133" s="137"/>
      <c r="C133" s="137"/>
      <c r="D133" s="137"/>
      <c r="L133" s="383"/>
      <c r="O133" s="383"/>
      <c r="R133" s="383"/>
    </row>
    <row r="134" spans="1:18" s="86" customFormat="1">
      <c r="A134" s="137"/>
      <c r="B134" s="137"/>
      <c r="C134" s="137"/>
      <c r="D134" s="137"/>
      <c r="L134" s="383"/>
      <c r="O134" s="383"/>
      <c r="R134" s="383"/>
    </row>
    <row r="135" spans="1:18" s="86" customFormat="1">
      <c r="A135" s="137"/>
      <c r="B135" s="137"/>
      <c r="C135" s="137"/>
      <c r="D135" s="137"/>
      <c r="L135" s="383"/>
      <c r="O135" s="383"/>
      <c r="R135" s="383"/>
    </row>
    <row r="136" spans="1:18" s="86" customFormat="1">
      <c r="A136" s="137"/>
      <c r="B136" s="137"/>
      <c r="C136" s="137"/>
      <c r="D136" s="137"/>
      <c r="L136" s="383"/>
      <c r="O136" s="383"/>
      <c r="R136" s="383"/>
    </row>
    <row r="137" spans="1:18" s="86" customFormat="1">
      <c r="A137" s="137"/>
      <c r="B137" s="137"/>
      <c r="C137" s="137"/>
      <c r="D137" s="137"/>
      <c r="L137" s="383"/>
      <c r="O137" s="383"/>
      <c r="R137" s="383"/>
    </row>
    <row r="138" spans="1:18" s="86" customFormat="1">
      <c r="A138" s="137"/>
      <c r="B138" s="137"/>
      <c r="C138" s="137"/>
      <c r="D138" s="137"/>
      <c r="L138" s="383"/>
      <c r="O138" s="383"/>
      <c r="R138" s="383"/>
    </row>
    <row r="139" spans="1:18" s="86" customFormat="1">
      <c r="A139" s="137"/>
      <c r="B139" s="137"/>
      <c r="C139" s="137"/>
      <c r="D139" s="137"/>
      <c r="L139" s="383"/>
      <c r="O139" s="383"/>
      <c r="R139" s="383"/>
    </row>
    <row r="140" spans="1:18" s="86" customFormat="1">
      <c r="A140" s="137"/>
      <c r="B140" s="137"/>
      <c r="C140" s="137"/>
      <c r="D140" s="137"/>
      <c r="L140" s="383"/>
      <c r="O140" s="383"/>
      <c r="R140" s="383"/>
    </row>
    <row r="141" spans="1:18" s="86" customFormat="1">
      <c r="A141" s="137"/>
      <c r="B141" s="137"/>
      <c r="C141" s="137"/>
      <c r="D141" s="137"/>
      <c r="L141" s="383"/>
      <c r="O141" s="383"/>
      <c r="R141" s="383"/>
    </row>
    <row r="142" spans="1:18" s="86" customFormat="1">
      <c r="A142" s="137"/>
      <c r="B142" s="137"/>
      <c r="C142" s="137"/>
      <c r="D142" s="137"/>
      <c r="L142" s="383"/>
      <c r="O142" s="383"/>
      <c r="R142" s="383"/>
    </row>
    <row r="143" spans="1:18" s="86" customFormat="1">
      <c r="A143" s="137"/>
      <c r="B143" s="137"/>
      <c r="C143" s="137"/>
      <c r="D143" s="137"/>
      <c r="L143" s="383"/>
      <c r="O143" s="383"/>
      <c r="R143" s="383"/>
    </row>
    <row r="144" spans="1:18" s="86" customFormat="1">
      <c r="A144" s="137"/>
      <c r="B144" s="137"/>
      <c r="C144" s="137"/>
      <c r="D144" s="137"/>
      <c r="L144" s="383"/>
      <c r="O144" s="383"/>
      <c r="R144" s="383"/>
    </row>
    <row r="145" spans="1:18" s="86" customFormat="1">
      <c r="A145" s="137"/>
      <c r="B145" s="137"/>
      <c r="C145" s="137"/>
      <c r="D145" s="137"/>
      <c r="L145" s="383"/>
      <c r="O145" s="383"/>
      <c r="R145" s="383"/>
    </row>
    <row r="146" spans="1:18" s="86" customFormat="1">
      <c r="A146" s="137"/>
      <c r="B146" s="137"/>
      <c r="C146" s="137"/>
      <c r="D146" s="137"/>
      <c r="L146" s="383"/>
      <c r="O146" s="383"/>
      <c r="R146" s="383"/>
    </row>
    <row r="147" spans="1:18" s="86" customFormat="1">
      <c r="A147" s="137"/>
      <c r="B147" s="137"/>
      <c r="C147" s="137"/>
      <c r="D147" s="137"/>
      <c r="L147" s="383"/>
      <c r="O147" s="383"/>
      <c r="R147" s="383"/>
    </row>
    <row r="148" spans="1:18" s="86" customFormat="1">
      <c r="A148" s="137"/>
      <c r="B148" s="137"/>
      <c r="C148" s="137"/>
      <c r="D148" s="137"/>
      <c r="L148" s="383"/>
      <c r="O148" s="383"/>
      <c r="R148" s="383"/>
    </row>
    <row r="149" spans="1:18" s="86" customFormat="1">
      <c r="A149" s="137"/>
      <c r="B149" s="137"/>
      <c r="C149" s="137"/>
      <c r="D149" s="137"/>
      <c r="L149" s="383"/>
      <c r="O149" s="383"/>
      <c r="R149" s="383"/>
    </row>
    <row r="150" spans="1:18" s="86" customFormat="1">
      <c r="A150" s="137"/>
      <c r="B150" s="137"/>
      <c r="C150" s="137"/>
      <c r="D150" s="137"/>
      <c r="L150" s="383"/>
      <c r="O150" s="383"/>
      <c r="R150" s="383"/>
    </row>
    <row r="151" spans="1:18" s="86" customFormat="1">
      <c r="A151" s="137"/>
      <c r="B151" s="137"/>
      <c r="C151" s="137"/>
      <c r="D151" s="137"/>
      <c r="L151" s="383"/>
      <c r="O151" s="383"/>
      <c r="R151" s="383"/>
    </row>
    <row r="152" spans="1:18" s="86" customFormat="1">
      <c r="A152" s="137"/>
      <c r="B152" s="137"/>
      <c r="C152" s="137"/>
      <c r="D152" s="137"/>
      <c r="L152" s="383"/>
      <c r="O152" s="383"/>
      <c r="R152" s="383"/>
    </row>
    <row r="153" spans="1:18" s="86" customFormat="1">
      <c r="A153" s="137"/>
      <c r="B153" s="137"/>
      <c r="C153" s="137"/>
      <c r="D153" s="137"/>
      <c r="L153" s="383"/>
      <c r="O153" s="383"/>
      <c r="R153" s="383"/>
    </row>
    <row r="154" spans="1:18" s="86" customFormat="1">
      <c r="A154" s="137"/>
      <c r="B154" s="137"/>
      <c r="C154" s="137"/>
      <c r="D154" s="137"/>
      <c r="L154" s="383"/>
      <c r="O154" s="383"/>
      <c r="R154" s="383"/>
    </row>
    <row r="155" spans="1:18" s="86" customFormat="1">
      <c r="A155" s="137"/>
      <c r="B155" s="137"/>
      <c r="C155" s="137"/>
      <c r="D155" s="137"/>
      <c r="L155" s="383"/>
      <c r="O155" s="383"/>
      <c r="R155" s="383"/>
    </row>
    <row r="156" spans="1:18" s="86" customFormat="1">
      <c r="A156" s="137"/>
      <c r="B156" s="137"/>
      <c r="C156" s="137"/>
      <c r="D156" s="137"/>
      <c r="L156" s="383"/>
      <c r="O156" s="383"/>
      <c r="R156" s="383"/>
    </row>
    <row r="157" spans="1:18" s="86" customFormat="1">
      <c r="A157" s="137"/>
      <c r="B157" s="137"/>
      <c r="C157" s="137"/>
      <c r="D157" s="137"/>
      <c r="L157" s="383"/>
      <c r="O157" s="383"/>
      <c r="R157" s="383"/>
    </row>
    <row r="158" spans="1:18" s="86" customFormat="1">
      <c r="A158" s="137"/>
      <c r="B158" s="137"/>
      <c r="C158" s="137"/>
      <c r="D158" s="137"/>
      <c r="L158" s="383"/>
      <c r="O158" s="383"/>
      <c r="R158" s="383"/>
    </row>
    <row r="159" spans="1:18" s="86" customFormat="1">
      <c r="A159" s="137"/>
      <c r="B159" s="137"/>
      <c r="C159" s="137"/>
      <c r="D159" s="137"/>
      <c r="L159" s="383"/>
      <c r="O159" s="383"/>
      <c r="R159" s="383"/>
    </row>
    <row r="160" spans="1:18" s="86" customFormat="1">
      <c r="A160" s="137"/>
      <c r="B160" s="137"/>
      <c r="C160" s="137"/>
      <c r="D160" s="137"/>
      <c r="L160" s="383"/>
      <c r="O160" s="383"/>
      <c r="R160" s="383"/>
    </row>
    <row r="161" spans="1:18" s="86" customFormat="1">
      <c r="A161" s="137"/>
      <c r="B161" s="137"/>
      <c r="C161" s="137"/>
      <c r="D161" s="137"/>
      <c r="L161" s="383"/>
      <c r="O161" s="383"/>
      <c r="R161" s="383"/>
    </row>
    <row r="162" spans="1:18" s="86" customFormat="1">
      <c r="A162" s="137"/>
      <c r="B162" s="137"/>
      <c r="C162" s="137"/>
      <c r="D162" s="137"/>
      <c r="L162" s="383"/>
      <c r="O162" s="383"/>
      <c r="R162" s="383"/>
    </row>
    <row r="163" spans="1:18" s="86" customFormat="1">
      <c r="A163" s="137"/>
      <c r="B163" s="137"/>
      <c r="C163" s="137"/>
      <c r="D163" s="137"/>
      <c r="L163" s="383"/>
      <c r="O163" s="383"/>
      <c r="R163" s="383"/>
    </row>
    <row r="164" spans="1:18" s="86" customFormat="1">
      <c r="A164" s="137"/>
      <c r="B164" s="137"/>
      <c r="C164" s="137"/>
      <c r="D164" s="137"/>
      <c r="L164" s="383"/>
      <c r="O164" s="383"/>
      <c r="R164" s="383"/>
    </row>
    <row r="165" spans="1:18" s="86" customFormat="1">
      <c r="A165" s="137"/>
      <c r="B165" s="137"/>
      <c r="C165" s="137"/>
      <c r="D165" s="137"/>
      <c r="L165" s="383"/>
      <c r="O165" s="383"/>
      <c r="R165" s="383"/>
    </row>
    <row r="166" spans="1:18" s="86" customFormat="1">
      <c r="A166" s="137"/>
      <c r="B166" s="137"/>
      <c r="C166" s="137"/>
      <c r="D166" s="137"/>
      <c r="L166" s="383"/>
      <c r="O166" s="383"/>
      <c r="R166" s="383"/>
    </row>
    <row r="167" spans="1:18" s="86" customFormat="1">
      <c r="A167" s="137"/>
      <c r="B167" s="137"/>
      <c r="C167" s="137"/>
      <c r="D167" s="137"/>
      <c r="L167" s="383"/>
      <c r="O167" s="383"/>
      <c r="R167" s="383"/>
    </row>
    <row r="168" spans="1:18" s="86" customFormat="1">
      <c r="A168" s="137"/>
      <c r="B168" s="137"/>
      <c r="C168" s="137"/>
      <c r="D168" s="137"/>
      <c r="L168" s="383"/>
      <c r="O168" s="383"/>
      <c r="R168" s="383"/>
    </row>
    <row r="169" spans="1:18" s="86" customFormat="1">
      <c r="A169" s="137"/>
      <c r="B169" s="137"/>
      <c r="C169" s="137"/>
      <c r="D169" s="137"/>
      <c r="L169" s="383"/>
      <c r="O169" s="383"/>
      <c r="R169" s="383"/>
    </row>
    <row r="170" spans="1:18" s="86" customFormat="1">
      <c r="A170" s="137"/>
      <c r="B170" s="137"/>
      <c r="C170" s="137"/>
      <c r="D170" s="137"/>
      <c r="L170" s="383"/>
      <c r="O170" s="383"/>
      <c r="R170" s="383"/>
    </row>
    <row r="171" spans="1:18" s="86" customFormat="1">
      <c r="A171" s="137"/>
      <c r="B171" s="137"/>
      <c r="C171" s="137"/>
      <c r="D171" s="137"/>
      <c r="L171" s="383"/>
      <c r="O171" s="383"/>
      <c r="R171" s="383"/>
    </row>
    <row r="172" spans="1:18" s="86" customFormat="1">
      <c r="A172" s="137"/>
      <c r="B172" s="137"/>
      <c r="C172" s="137"/>
      <c r="D172" s="137"/>
      <c r="L172" s="383"/>
      <c r="O172" s="383"/>
      <c r="R172" s="383"/>
    </row>
    <row r="173" spans="1:18" s="86" customFormat="1">
      <c r="A173" s="137"/>
      <c r="B173" s="137"/>
      <c r="C173" s="137"/>
      <c r="D173" s="137"/>
      <c r="L173" s="383"/>
      <c r="O173" s="383"/>
      <c r="R173" s="383"/>
    </row>
    <row r="174" spans="1:18" s="86" customFormat="1">
      <c r="A174" s="137"/>
      <c r="B174" s="137"/>
      <c r="C174" s="137"/>
      <c r="D174" s="137"/>
      <c r="L174" s="383"/>
      <c r="O174" s="383"/>
      <c r="R174" s="383"/>
    </row>
    <row r="175" spans="1:18" s="86" customFormat="1">
      <c r="A175" s="137"/>
      <c r="B175" s="137"/>
      <c r="C175" s="137"/>
      <c r="D175" s="137"/>
      <c r="L175" s="383"/>
      <c r="O175" s="383"/>
      <c r="R175" s="383"/>
    </row>
    <row r="176" spans="1:18" s="86" customFormat="1">
      <c r="A176" s="137"/>
      <c r="B176" s="137"/>
      <c r="C176" s="137"/>
      <c r="D176" s="137"/>
      <c r="L176" s="383"/>
      <c r="O176" s="383"/>
      <c r="R176" s="383"/>
    </row>
    <row r="177" spans="1:18" s="86" customFormat="1">
      <c r="A177" s="137"/>
      <c r="B177" s="137"/>
      <c r="C177" s="137"/>
      <c r="D177" s="137"/>
      <c r="L177" s="383"/>
      <c r="O177" s="383"/>
      <c r="R177" s="383"/>
    </row>
    <row r="178" spans="1:18" s="86" customFormat="1">
      <c r="A178" s="137"/>
      <c r="B178" s="137"/>
      <c r="C178" s="137"/>
      <c r="D178" s="137"/>
      <c r="L178" s="383"/>
      <c r="O178" s="383"/>
      <c r="R178" s="383"/>
    </row>
    <row r="179" spans="1:18" s="86" customFormat="1">
      <c r="A179" s="137"/>
      <c r="B179" s="137"/>
      <c r="C179" s="137"/>
      <c r="D179" s="137"/>
      <c r="L179" s="383"/>
      <c r="O179" s="383"/>
      <c r="R179" s="383"/>
    </row>
    <row r="180" spans="1:18" s="86" customFormat="1">
      <c r="A180" s="137"/>
      <c r="B180" s="137"/>
      <c r="C180" s="137"/>
      <c r="D180" s="137"/>
      <c r="L180" s="383"/>
      <c r="O180" s="383"/>
      <c r="R180" s="383"/>
    </row>
    <row r="181" spans="1:18" s="86" customFormat="1">
      <c r="A181" s="137"/>
      <c r="B181" s="137"/>
      <c r="C181" s="137"/>
      <c r="D181" s="137"/>
      <c r="L181" s="383"/>
      <c r="O181" s="383"/>
      <c r="R181" s="383"/>
    </row>
    <row r="182" spans="1:18" s="86" customFormat="1">
      <c r="A182" s="137"/>
      <c r="B182" s="137"/>
      <c r="C182" s="137"/>
      <c r="D182" s="137"/>
      <c r="L182" s="383"/>
      <c r="O182" s="383"/>
      <c r="R182" s="383"/>
    </row>
    <row r="183" spans="1:18" s="86" customFormat="1">
      <c r="A183" s="137"/>
      <c r="B183" s="137"/>
      <c r="C183" s="137"/>
      <c r="D183" s="137"/>
      <c r="L183" s="383"/>
      <c r="O183" s="383"/>
      <c r="R183" s="383"/>
    </row>
    <row r="184" spans="1:18" s="86" customFormat="1">
      <c r="A184" s="137"/>
      <c r="B184" s="137"/>
      <c r="C184" s="137"/>
      <c r="D184" s="137"/>
      <c r="L184" s="383"/>
      <c r="O184" s="383"/>
      <c r="R184" s="383"/>
    </row>
    <row r="185" spans="1:18" s="86" customFormat="1">
      <c r="A185" s="137"/>
      <c r="B185" s="137"/>
      <c r="C185" s="137"/>
      <c r="D185" s="137"/>
      <c r="L185" s="383"/>
      <c r="O185" s="383"/>
      <c r="R185" s="383"/>
    </row>
    <row r="186" spans="1:18" s="86" customFormat="1">
      <c r="A186" s="137"/>
      <c r="B186" s="137"/>
      <c r="C186" s="137"/>
      <c r="D186" s="137"/>
      <c r="L186" s="383"/>
      <c r="O186" s="383"/>
      <c r="R186" s="383"/>
    </row>
    <row r="187" spans="1:18" s="86" customFormat="1">
      <c r="A187" s="137"/>
      <c r="B187" s="137"/>
      <c r="C187" s="137"/>
      <c r="D187" s="137"/>
      <c r="L187" s="383"/>
      <c r="O187" s="383"/>
      <c r="R187" s="383"/>
    </row>
    <row r="188" spans="1:18" s="86" customFormat="1">
      <c r="A188" s="137"/>
      <c r="B188" s="137"/>
      <c r="C188" s="137"/>
      <c r="D188" s="137"/>
      <c r="L188" s="383"/>
      <c r="O188" s="383"/>
      <c r="R188" s="383"/>
    </row>
    <row r="189" spans="1:18" s="86" customFormat="1">
      <c r="A189" s="137"/>
      <c r="B189" s="137"/>
      <c r="C189" s="137"/>
      <c r="D189" s="137"/>
      <c r="L189" s="383"/>
      <c r="O189" s="383"/>
      <c r="R189" s="383"/>
    </row>
    <row r="190" spans="1:18" s="86" customFormat="1">
      <c r="A190" s="137"/>
      <c r="B190" s="137"/>
      <c r="C190" s="137"/>
      <c r="D190" s="137"/>
      <c r="L190" s="383"/>
      <c r="O190" s="383"/>
      <c r="R190" s="383"/>
    </row>
    <row r="191" spans="1:18" s="86" customFormat="1">
      <c r="A191" s="137"/>
      <c r="B191" s="137"/>
      <c r="C191" s="137"/>
      <c r="D191" s="137"/>
      <c r="L191" s="383"/>
      <c r="O191" s="383"/>
      <c r="R191" s="383"/>
    </row>
    <row r="192" spans="1:18" s="86" customFormat="1">
      <c r="A192" s="137"/>
      <c r="B192" s="137"/>
      <c r="C192" s="137"/>
      <c r="D192" s="137"/>
      <c r="L192" s="383"/>
      <c r="O192" s="383"/>
      <c r="R192" s="383"/>
    </row>
    <row r="193" spans="1:18" s="86" customFormat="1">
      <c r="A193" s="137"/>
      <c r="B193" s="137"/>
      <c r="C193" s="137"/>
      <c r="D193" s="137"/>
      <c r="L193" s="383"/>
      <c r="O193" s="383"/>
      <c r="R193" s="383"/>
    </row>
    <row r="194" spans="1:18" s="86" customFormat="1">
      <c r="A194" s="137"/>
      <c r="B194" s="137"/>
      <c r="C194" s="137"/>
      <c r="D194" s="137"/>
      <c r="L194" s="383"/>
      <c r="O194" s="383"/>
      <c r="R194" s="383"/>
    </row>
    <row r="195" spans="1:18" s="86" customFormat="1">
      <c r="A195" s="137"/>
      <c r="B195" s="137"/>
      <c r="C195" s="137"/>
      <c r="D195" s="137"/>
      <c r="L195" s="383"/>
      <c r="O195" s="383"/>
      <c r="R195" s="383"/>
    </row>
    <row r="196" spans="1:18" s="86" customFormat="1">
      <c r="A196" s="137"/>
      <c r="B196" s="137"/>
      <c r="C196" s="137"/>
      <c r="D196" s="137"/>
      <c r="L196" s="383"/>
      <c r="O196" s="383"/>
      <c r="R196" s="383"/>
    </row>
    <row r="197" spans="1:18" s="86" customFormat="1">
      <c r="A197" s="137"/>
      <c r="B197" s="137"/>
      <c r="C197" s="137"/>
      <c r="D197" s="137"/>
      <c r="L197" s="383"/>
      <c r="O197" s="383"/>
      <c r="R197" s="383"/>
    </row>
    <row r="198" spans="1:18" s="86" customFormat="1">
      <c r="A198" s="137"/>
      <c r="B198" s="137"/>
      <c r="C198" s="137"/>
      <c r="D198" s="137"/>
      <c r="L198" s="383"/>
      <c r="O198" s="383"/>
      <c r="R198" s="383"/>
    </row>
    <row r="199" spans="1:18" s="86" customFormat="1">
      <c r="A199" s="137"/>
      <c r="B199" s="137"/>
      <c r="C199" s="137"/>
      <c r="D199" s="137"/>
      <c r="L199" s="383"/>
      <c r="O199" s="383"/>
      <c r="R199" s="383"/>
    </row>
    <row r="200" spans="1:18" s="86" customFormat="1">
      <c r="A200" s="137"/>
      <c r="B200" s="137"/>
      <c r="C200" s="137"/>
      <c r="D200" s="137"/>
      <c r="L200" s="383"/>
      <c r="O200" s="383"/>
      <c r="R200" s="383"/>
    </row>
    <row r="201" spans="1:18" s="86" customFormat="1">
      <c r="A201" s="137"/>
      <c r="B201" s="137"/>
      <c r="C201" s="137"/>
      <c r="D201" s="137"/>
      <c r="L201" s="383"/>
      <c r="O201" s="383"/>
      <c r="R201" s="383"/>
    </row>
    <row r="202" spans="1:18" s="86" customFormat="1">
      <c r="A202" s="137"/>
      <c r="B202" s="137"/>
      <c r="C202" s="137"/>
      <c r="D202" s="137"/>
      <c r="L202" s="383"/>
      <c r="O202" s="383"/>
      <c r="R202" s="383"/>
    </row>
    <row r="203" spans="1:18" s="86" customFormat="1">
      <c r="A203" s="137"/>
      <c r="B203" s="137"/>
      <c r="C203" s="137"/>
      <c r="D203" s="137"/>
      <c r="L203" s="383"/>
      <c r="O203" s="383"/>
      <c r="R203" s="383"/>
    </row>
    <row r="204" spans="1:18" s="86" customFormat="1">
      <c r="A204" s="137"/>
      <c r="B204" s="137"/>
      <c r="C204" s="137"/>
      <c r="D204" s="137"/>
      <c r="L204" s="383"/>
      <c r="O204" s="383"/>
      <c r="R204" s="383"/>
    </row>
    <row r="205" spans="1:18" s="86" customFormat="1">
      <c r="A205" s="137"/>
      <c r="B205" s="137"/>
      <c r="C205" s="137"/>
      <c r="D205" s="137"/>
      <c r="L205" s="383"/>
      <c r="O205" s="383"/>
      <c r="R205" s="383"/>
    </row>
    <row r="206" spans="1:18" s="86" customFormat="1">
      <c r="A206" s="137"/>
      <c r="B206" s="137"/>
      <c r="C206" s="137"/>
      <c r="D206" s="137"/>
      <c r="L206" s="383"/>
      <c r="O206" s="383"/>
      <c r="R206" s="383"/>
    </row>
    <row r="207" spans="1:18" s="86" customFormat="1">
      <c r="A207" s="137"/>
      <c r="B207" s="137"/>
      <c r="C207" s="137"/>
      <c r="D207" s="137"/>
      <c r="L207" s="383"/>
      <c r="O207" s="383"/>
      <c r="R207" s="383"/>
    </row>
    <row r="208" spans="1:18" s="86" customFormat="1">
      <c r="A208" s="137"/>
      <c r="B208" s="137"/>
      <c r="C208" s="137"/>
      <c r="D208" s="137"/>
      <c r="L208" s="383"/>
      <c r="O208" s="383"/>
      <c r="R208" s="383"/>
    </row>
    <row r="209" spans="1:18" s="86" customFormat="1">
      <c r="A209" s="137"/>
      <c r="B209" s="137"/>
      <c r="C209" s="137"/>
      <c r="D209" s="137"/>
      <c r="L209" s="383"/>
      <c r="O209" s="383"/>
      <c r="R209" s="383"/>
    </row>
    <row r="210" spans="1:18" s="86" customFormat="1">
      <c r="A210" s="137"/>
      <c r="B210" s="137"/>
      <c r="C210" s="137"/>
      <c r="D210" s="137"/>
      <c r="L210" s="383"/>
      <c r="O210" s="383"/>
      <c r="R210" s="383"/>
    </row>
    <row r="211" spans="1:18" s="86" customFormat="1">
      <c r="A211" s="137"/>
      <c r="B211" s="137"/>
      <c r="C211" s="137"/>
      <c r="D211" s="137"/>
      <c r="L211" s="383"/>
      <c r="O211" s="383"/>
      <c r="R211" s="383"/>
    </row>
    <row r="212" spans="1:18" s="86" customFormat="1">
      <c r="A212" s="137"/>
      <c r="B212" s="137"/>
      <c r="C212" s="137"/>
      <c r="D212" s="137"/>
      <c r="L212" s="383"/>
      <c r="O212" s="383"/>
      <c r="R212" s="383"/>
    </row>
    <row r="213" spans="1:18" s="86" customFormat="1">
      <c r="A213" s="137"/>
      <c r="B213" s="137"/>
      <c r="C213" s="137"/>
      <c r="D213" s="137"/>
      <c r="L213" s="383"/>
      <c r="O213" s="383"/>
      <c r="R213" s="383"/>
    </row>
    <row r="214" spans="1:18" s="86" customFormat="1">
      <c r="A214" s="137"/>
      <c r="B214" s="137"/>
      <c r="C214" s="137"/>
      <c r="D214" s="137"/>
      <c r="L214" s="383"/>
      <c r="O214" s="383"/>
      <c r="R214" s="383"/>
    </row>
    <row r="215" spans="1:18" s="86" customFormat="1">
      <c r="A215" s="137"/>
      <c r="B215" s="137"/>
      <c r="C215" s="137"/>
      <c r="D215" s="137"/>
      <c r="L215" s="383"/>
      <c r="O215" s="383"/>
      <c r="R215" s="383"/>
    </row>
    <row r="216" spans="1:18" s="86" customFormat="1">
      <c r="A216" s="137"/>
      <c r="B216" s="137"/>
      <c r="C216" s="137"/>
      <c r="D216" s="137"/>
      <c r="L216" s="383"/>
      <c r="O216" s="383"/>
      <c r="R216" s="383"/>
    </row>
    <row r="217" spans="1:18" s="86" customFormat="1">
      <c r="A217" s="137"/>
      <c r="B217" s="137"/>
      <c r="C217" s="137"/>
      <c r="D217" s="137"/>
      <c r="L217" s="383"/>
      <c r="O217" s="383"/>
      <c r="R217" s="383"/>
    </row>
    <row r="218" spans="1:18" s="86" customFormat="1">
      <c r="A218" s="137"/>
      <c r="B218" s="137"/>
      <c r="C218" s="137"/>
      <c r="D218" s="137"/>
      <c r="L218" s="383"/>
      <c r="O218" s="383"/>
      <c r="R218" s="383"/>
    </row>
    <row r="219" spans="1:18" s="86" customFormat="1">
      <c r="A219" s="137"/>
      <c r="B219" s="137"/>
      <c r="C219" s="137"/>
      <c r="D219" s="137"/>
      <c r="L219" s="383"/>
      <c r="O219" s="383"/>
      <c r="R219" s="383"/>
    </row>
    <row r="220" spans="1:18" s="86" customFormat="1">
      <c r="A220" s="137"/>
      <c r="B220" s="137"/>
      <c r="C220" s="137"/>
      <c r="D220" s="137"/>
      <c r="L220" s="383"/>
      <c r="O220" s="383"/>
      <c r="R220" s="383"/>
    </row>
    <row r="221" spans="1:18" s="86" customFormat="1">
      <c r="A221" s="137"/>
      <c r="B221" s="137"/>
      <c r="C221" s="137"/>
      <c r="D221" s="137"/>
      <c r="L221" s="383"/>
      <c r="O221" s="383"/>
      <c r="R221" s="383"/>
    </row>
    <row r="222" spans="1:18" s="86" customFormat="1">
      <c r="A222" s="137"/>
      <c r="B222" s="137"/>
      <c r="C222" s="137"/>
      <c r="D222" s="137"/>
      <c r="L222" s="383"/>
      <c r="O222" s="383"/>
      <c r="R222" s="383"/>
    </row>
    <row r="223" spans="1:18" s="86" customFormat="1">
      <c r="A223" s="137"/>
      <c r="B223" s="137"/>
      <c r="C223" s="137"/>
      <c r="D223" s="137"/>
      <c r="L223" s="383"/>
      <c r="O223" s="383"/>
      <c r="R223" s="383"/>
    </row>
    <row r="224" spans="1:18" s="86" customFormat="1">
      <c r="A224" s="137"/>
      <c r="B224" s="137"/>
      <c r="C224" s="137"/>
      <c r="D224" s="137"/>
      <c r="L224" s="383"/>
      <c r="O224" s="383"/>
      <c r="R224" s="383"/>
    </row>
    <row r="225" spans="1:18" s="86" customFormat="1">
      <c r="A225" s="137"/>
      <c r="B225" s="137"/>
      <c r="C225" s="137"/>
      <c r="D225" s="137"/>
      <c r="L225" s="383"/>
      <c r="O225" s="383"/>
      <c r="R225" s="383"/>
    </row>
    <row r="226" spans="1:18" s="86" customFormat="1">
      <c r="A226" s="137"/>
      <c r="B226" s="137"/>
      <c r="C226" s="137"/>
      <c r="D226" s="137"/>
      <c r="L226" s="383"/>
      <c r="O226" s="383"/>
      <c r="R226" s="383"/>
    </row>
    <row r="227" spans="1:18" s="86" customFormat="1">
      <c r="A227" s="137"/>
      <c r="B227" s="137"/>
      <c r="C227" s="137"/>
      <c r="D227" s="137"/>
      <c r="L227" s="383"/>
      <c r="O227" s="383"/>
      <c r="R227" s="383"/>
    </row>
    <row r="228" spans="1:18" s="86" customFormat="1">
      <c r="A228" s="137"/>
      <c r="B228" s="137"/>
      <c r="C228" s="137"/>
      <c r="D228" s="137"/>
      <c r="L228" s="383"/>
      <c r="O228" s="383"/>
      <c r="R228" s="383"/>
    </row>
    <row r="229" spans="1:18" s="86" customFormat="1">
      <c r="A229" s="137"/>
      <c r="B229" s="137"/>
      <c r="C229" s="137"/>
      <c r="D229" s="137"/>
      <c r="L229" s="383"/>
      <c r="O229" s="383"/>
      <c r="R229" s="383"/>
    </row>
    <row r="230" spans="1:18" s="86" customFormat="1">
      <c r="A230" s="137"/>
      <c r="B230" s="137"/>
      <c r="C230" s="137"/>
      <c r="D230" s="137"/>
      <c r="L230" s="383"/>
      <c r="O230" s="383"/>
      <c r="R230" s="383"/>
    </row>
    <row r="231" spans="1:18" s="86" customFormat="1">
      <c r="A231" s="137"/>
      <c r="B231" s="137"/>
      <c r="C231" s="137"/>
      <c r="D231" s="137"/>
      <c r="L231" s="383"/>
      <c r="O231" s="383"/>
      <c r="R231" s="383"/>
    </row>
    <row r="232" spans="1:18" s="86" customFormat="1">
      <c r="A232" s="137"/>
      <c r="B232" s="137"/>
      <c r="C232" s="137"/>
      <c r="D232" s="137"/>
      <c r="L232" s="383"/>
      <c r="O232" s="383"/>
      <c r="R232" s="383"/>
    </row>
    <row r="233" spans="1:18" s="86" customFormat="1">
      <c r="A233" s="137"/>
      <c r="B233" s="137"/>
      <c r="C233" s="137"/>
      <c r="D233" s="137"/>
      <c r="L233" s="383"/>
      <c r="O233" s="383"/>
      <c r="R233" s="383"/>
    </row>
    <row r="234" spans="1:18" s="86" customFormat="1">
      <c r="A234" s="137"/>
      <c r="B234" s="137"/>
      <c r="C234" s="137"/>
      <c r="D234" s="137"/>
      <c r="L234" s="383"/>
      <c r="O234" s="383"/>
      <c r="R234" s="383"/>
    </row>
    <row r="235" spans="1:18" s="86" customFormat="1">
      <c r="A235" s="137"/>
      <c r="B235" s="137"/>
      <c r="C235" s="137"/>
      <c r="D235" s="137"/>
      <c r="L235" s="383"/>
      <c r="O235" s="383"/>
      <c r="R235" s="383"/>
    </row>
    <row r="236" spans="1:18" s="86" customFormat="1">
      <c r="A236" s="137"/>
      <c r="B236" s="137"/>
      <c r="C236" s="137"/>
      <c r="D236" s="137"/>
      <c r="L236" s="383"/>
      <c r="O236" s="383"/>
      <c r="R236" s="383"/>
    </row>
    <row r="237" spans="1:18" s="86" customFormat="1">
      <c r="A237" s="137"/>
      <c r="B237" s="137"/>
      <c r="C237" s="137"/>
      <c r="D237" s="137"/>
      <c r="L237" s="383"/>
      <c r="O237" s="383"/>
      <c r="R237" s="383"/>
    </row>
    <row r="238" spans="1:18" s="86" customFormat="1">
      <c r="A238" s="137"/>
      <c r="B238" s="137"/>
      <c r="C238" s="137"/>
      <c r="D238" s="137"/>
      <c r="L238" s="383"/>
      <c r="O238" s="383"/>
      <c r="R238" s="383"/>
    </row>
    <row r="239" spans="1:18" s="86" customFormat="1">
      <c r="A239" s="137"/>
      <c r="B239" s="137"/>
      <c r="C239" s="137"/>
      <c r="D239" s="137"/>
      <c r="L239" s="383"/>
      <c r="O239" s="383"/>
      <c r="R239" s="383"/>
    </row>
    <row r="240" spans="1:18" s="86" customFormat="1">
      <c r="A240" s="137"/>
      <c r="B240" s="137"/>
      <c r="C240" s="137"/>
      <c r="D240" s="137"/>
      <c r="L240" s="383"/>
      <c r="O240" s="383"/>
      <c r="R240" s="383"/>
    </row>
    <row r="241" spans="1:18" s="86" customFormat="1">
      <c r="A241" s="137"/>
      <c r="B241" s="137"/>
      <c r="C241" s="137"/>
      <c r="D241" s="137"/>
      <c r="L241" s="383"/>
      <c r="O241" s="383"/>
      <c r="R241" s="383"/>
    </row>
    <row r="242" spans="1:18" s="86" customFormat="1">
      <c r="A242" s="137"/>
      <c r="B242" s="137"/>
      <c r="C242" s="137"/>
      <c r="D242" s="137"/>
      <c r="L242" s="383"/>
      <c r="O242" s="383"/>
      <c r="R242" s="383"/>
    </row>
    <row r="243" spans="1:18" s="86" customFormat="1">
      <c r="A243" s="137"/>
      <c r="B243" s="137"/>
      <c r="C243" s="137"/>
      <c r="D243" s="137"/>
      <c r="L243" s="383"/>
      <c r="O243" s="383"/>
      <c r="R243" s="383"/>
    </row>
    <row r="244" spans="1:18" s="86" customFormat="1">
      <c r="A244" s="137"/>
      <c r="B244" s="137"/>
      <c r="C244" s="137"/>
      <c r="D244" s="137"/>
      <c r="L244" s="383"/>
      <c r="O244" s="383"/>
      <c r="R244" s="383"/>
    </row>
    <row r="245" spans="1:18" s="86" customFormat="1">
      <c r="A245" s="137"/>
      <c r="B245" s="137"/>
      <c r="C245" s="137"/>
      <c r="D245" s="137"/>
      <c r="L245" s="383"/>
      <c r="O245" s="383"/>
      <c r="R245" s="383"/>
    </row>
    <row r="246" spans="1:18" s="86" customFormat="1">
      <c r="A246" s="137"/>
      <c r="B246" s="137"/>
      <c r="C246" s="137"/>
      <c r="D246" s="137"/>
      <c r="L246" s="383"/>
      <c r="O246" s="383"/>
      <c r="R246" s="383"/>
    </row>
    <row r="247" spans="1:18" s="86" customFormat="1">
      <c r="A247" s="137"/>
      <c r="B247" s="137"/>
      <c r="C247" s="137"/>
      <c r="D247" s="137"/>
      <c r="L247" s="383"/>
      <c r="O247" s="383"/>
      <c r="R247" s="383"/>
    </row>
    <row r="248" spans="1:18" s="86" customFormat="1">
      <c r="A248" s="137"/>
      <c r="B248" s="137"/>
      <c r="C248" s="137"/>
      <c r="D248" s="137"/>
      <c r="L248" s="383"/>
      <c r="O248" s="383"/>
      <c r="R248" s="383"/>
    </row>
    <row r="249" spans="1:18" s="86" customFormat="1">
      <c r="A249" s="137"/>
      <c r="B249" s="137"/>
      <c r="C249" s="137"/>
      <c r="D249" s="137"/>
      <c r="L249" s="383"/>
      <c r="O249" s="383"/>
      <c r="R249" s="383"/>
    </row>
    <row r="250" spans="1:18" s="86" customFormat="1">
      <c r="A250" s="137"/>
      <c r="B250" s="137"/>
      <c r="C250" s="137"/>
      <c r="D250" s="137"/>
      <c r="L250" s="383"/>
      <c r="O250" s="383"/>
      <c r="R250" s="383"/>
    </row>
    <row r="251" spans="1:18" s="86" customFormat="1">
      <c r="A251" s="137"/>
      <c r="B251" s="137"/>
      <c r="C251" s="137"/>
      <c r="D251" s="137"/>
      <c r="L251" s="383"/>
      <c r="O251" s="383"/>
      <c r="R251" s="383"/>
    </row>
    <row r="252" spans="1:18" s="86" customFormat="1">
      <c r="A252" s="137"/>
      <c r="B252" s="137"/>
      <c r="C252" s="137"/>
      <c r="D252" s="137"/>
      <c r="L252" s="383"/>
      <c r="O252" s="383"/>
      <c r="R252" s="383"/>
    </row>
    <row r="253" spans="1:18" s="86" customFormat="1">
      <c r="A253" s="137"/>
      <c r="B253" s="137"/>
      <c r="C253" s="137"/>
      <c r="D253" s="137"/>
      <c r="L253" s="383"/>
      <c r="O253" s="383"/>
      <c r="R253" s="383"/>
    </row>
    <row r="254" spans="1:18" s="86" customFormat="1">
      <c r="A254" s="137"/>
      <c r="B254" s="137"/>
      <c r="C254" s="137"/>
      <c r="D254" s="137"/>
      <c r="L254" s="383"/>
      <c r="O254" s="383"/>
      <c r="R254" s="383"/>
    </row>
    <row r="255" spans="1:18" s="86" customFormat="1">
      <c r="A255" s="137"/>
      <c r="B255" s="137"/>
      <c r="C255" s="137"/>
      <c r="D255" s="137"/>
      <c r="L255" s="383"/>
      <c r="O255" s="383"/>
      <c r="R255" s="383"/>
    </row>
    <row r="256" spans="1:18" s="86" customFormat="1">
      <c r="A256" s="137"/>
      <c r="B256" s="137"/>
      <c r="C256" s="137"/>
      <c r="D256" s="137"/>
      <c r="L256" s="383"/>
      <c r="O256" s="383"/>
      <c r="R256" s="383"/>
    </row>
    <row r="257" spans="1:18" s="86" customFormat="1">
      <c r="A257" s="137"/>
      <c r="B257" s="137"/>
      <c r="C257" s="137"/>
      <c r="D257" s="137"/>
      <c r="L257" s="383"/>
      <c r="O257" s="383"/>
      <c r="R257" s="383"/>
    </row>
    <row r="258" spans="1:18" s="86" customFormat="1">
      <c r="A258" s="137"/>
      <c r="B258" s="137"/>
      <c r="C258" s="137"/>
      <c r="D258" s="137"/>
      <c r="L258" s="383"/>
      <c r="O258" s="383"/>
      <c r="R258" s="383"/>
    </row>
    <row r="259" spans="1:18" s="86" customFormat="1">
      <c r="A259" s="137"/>
      <c r="B259" s="137"/>
      <c r="C259" s="137"/>
      <c r="D259" s="137"/>
      <c r="L259" s="383"/>
      <c r="O259" s="383"/>
      <c r="R259" s="383"/>
    </row>
    <row r="260" spans="1:18" s="86" customFormat="1">
      <c r="A260" s="137"/>
      <c r="B260" s="137"/>
      <c r="C260" s="137"/>
      <c r="D260" s="137"/>
      <c r="L260" s="383"/>
      <c r="O260" s="383"/>
      <c r="R260" s="383"/>
    </row>
    <row r="261" spans="1:18" s="86" customFormat="1">
      <c r="A261" s="137"/>
      <c r="B261" s="137"/>
      <c r="C261" s="137"/>
      <c r="D261" s="137"/>
      <c r="L261" s="383"/>
      <c r="O261" s="383"/>
      <c r="R261" s="383"/>
    </row>
    <row r="262" spans="1:18" s="86" customFormat="1">
      <c r="A262" s="137"/>
      <c r="B262" s="137"/>
      <c r="C262" s="137"/>
      <c r="D262" s="137"/>
      <c r="L262" s="383"/>
      <c r="O262" s="383"/>
      <c r="R262" s="383"/>
    </row>
    <row r="263" spans="1:18" s="86" customFormat="1">
      <c r="A263" s="137"/>
      <c r="B263" s="137"/>
      <c r="C263" s="137"/>
      <c r="D263" s="137"/>
      <c r="L263" s="383"/>
      <c r="O263" s="383"/>
      <c r="R263" s="383"/>
    </row>
    <row r="264" spans="1:18" s="86" customFormat="1">
      <c r="A264" s="137"/>
      <c r="B264" s="137"/>
      <c r="C264" s="137"/>
      <c r="D264" s="137"/>
      <c r="L264" s="383"/>
      <c r="O264" s="383"/>
      <c r="R264" s="383"/>
    </row>
    <row r="265" spans="1:18" s="86" customFormat="1">
      <c r="A265" s="137"/>
      <c r="B265" s="137"/>
      <c r="C265" s="137"/>
      <c r="D265" s="137"/>
      <c r="L265" s="383"/>
      <c r="O265" s="383"/>
      <c r="R265" s="383"/>
    </row>
    <row r="266" spans="1:18" s="86" customFormat="1">
      <c r="A266" s="137"/>
      <c r="B266" s="137"/>
      <c r="C266" s="137"/>
      <c r="D266" s="137"/>
      <c r="L266" s="383"/>
      <c r="O266" s="383"/>
      <c r="R266" s="383"/>
    </row>
    <row r="267" spans="1:18" s="86" customFormat="1">
      <c r="A267" s="137"/>
      <c r="B267" s="137"/>
      <c r="C267" s="137"/>
      <c r="D267" s="137"/>
      <c r="L267" s="383"/>
      <c r="O267" s="383"/>
      <c r="R267" s="383"/>
    </row>
    <row r="268" spans="1:18" s="86" customFormat="1">
      <c r="A268" s="137"/>
      <c r="B268" s="137"/>
      <c r="C268" s="137"/>
      <c r="D268" s="137"/>
      <c r="L268" s="383"/>
      <c r="O268" s="383"/>
      <c r="R268" s="383"/>
    </row>
    <row r="269" spans="1:18" s="86" customFormat="1">
      <c r="A269" s="137"/>
      <c r="B269" s="137"/>
      <c r="C269" s="137"/>
      <c r="D269" s="137"/>
      <c r="L269" s="383"/>
      <c r="O269" s="383"/>
      <c r="R269" s="383"/>
    </row>
    <row r="270" spans="1:18" s="86" customFormat="1">
      <c r="A270" s="137"/>
      <c r="B270" s="137"/>
      <c r="C270" s="137"/>
      <c r="D270" s="137"/>
      <c r="L270" s="383"/>
      <c r="O270" s="383"/>
      <c r="R270" s="383"/>
    </row>
    <row r="271" spans="1:18" s="86" customFormat="1">
      <c r="A271" s="137"/>
      <c r="B271" s="137"/>
      <c r="C271" s="137"/>
      <c r="D271" s="137"/>
      <c r="L271" s="383"/>
      <c r="O271" s="383"/>
      <c r="R271" s="383"/>
    </row>
    <row r="272" spans="1:18" s="86" customFormat="1">
      <c r="A272" s="137"/>
      <c r="B272" s="137"/>
      <c r="C272" s="137"/>
      <c r="D272" s="137"/>
      <c r="L272" s="383"/>
      <c r="O272" s="383"/>
      <c r="R272" s="383"/>
    </row>
    <row r="273" spans="1:18" s="86" customFormat="1">
      <c r="A273" s="137"/>
      <c r="B273" s="137"/>
      <c r="C273" s="137"/>
      <c r="D273" s="137"/>
      <c r="L273" s="383"/>
      <c r="O273" s="383"/>
      <c r="R273" s="383"/>
    </row>
    <row r="274" spans="1:18" s="86" customFormat="1">
      <c r="A274" s="137"/>
      <c r="B274" s="137"/>
      <c r="C274" s="137"/>
      <c r="D274" s="137"/>
      <c r="L274" s="383"/>
      <c r="O274" s="383"/>
      <c r="R274" s="383"/>
    </row>
    <row r="275" spans="1:18" s="86" customFormat="1">
      <c r="A275" s="137"/>
      <c r="B275" s="137"/>
      <c r="C275" s="137"/>
      <c r="D275" s="137"/>
      <c r="L275" s="383"/>
      <c r="O275" s="383"/>
      <c r="R275" s="383"/>
    </row>
    <row r="276" spans="1:18" s="86" customFormat="1">
      <c r="A276" s="137"/>
      <c r="B276" s="137"/>
      <c r="C276" s="137"/>
      <c r="D276" s="137"/>
      <c r="L276" s="383"/>
      <c r="O276" s="383"/>
      <c r="R276" s="383"/>
    </row>
    <row r="277" spans="1:18" s="86" customFormat="1">
      <c r="A277" s="137"/>
      <c r="B277" s="137"/>
      <c r="C277" s="137"/>
      <c r="D277" s="137"/>
      <c r="L277" s="383"/>
      <c r="O277" s="383"/>
      <c r="R277" s="383"/>
    </row>
    <row r="278" spans="1:18" s="86" customFormat="1">
      <c r="A278" s="137"/>
      <c r="B278" s="137"/>
      <c r="C278" s="137"/>
      <c r="D278" s="137"/>
      <c r="L278" s="383"/>
      <c r="O278" s="383"/>
      <c r="R278" s="383"/>
    </row>
    <row r="279" spans="1:18" s="86" customFormat="1">
      <c r="A279" s="137"/>
      <c r="B279" s="137"/>
      <c r="C279" s="137"/>
      <c r="D279" s="137"/>
      <c r="L279" s="383"/>
      <c r="O279" s="383"/>
      <c r="R279" s="383"/>
    </row>
    <row r="280" spans="1:18" s="86" customFormat="1">
      <c r="A280" s="137"/>
      <c r="B280" s="137"/>
      <c r="C280" s="137"/>
      <c r="D280" s="137"/>
      <c r="L280" s="383"/>
      <c r="O280" s="383"/>
      <c r="R280" s="383"/>
    </row>
    <row r="281" spans="1:18" s="86" customFormat="1">
      <c r="A281" s="137"/>
      <c r="B281" s="137"/>
      <c r="C281" s="137"/>
      <c r="D281" s="137"/>
      <c r="L281" s="383"/>
      <c r="O281" s="383"/>
      <c r="R281" s="383"/>
    </row>
    <row r="282" spans="1:18" s="86" customFormat="1">
      <c r="A282" s="137"/>
      <c r="B282" s="137"/>
      <c r="C282" s="137"/>
      <c r="D282" s="137"/>
      <c r="L282" s="383"/>
      <c r="O282" s="383"/>
      <c r="R282" s="383"/>
    </row>
    <row r="283" spans="1:18" s="86" customFormat="1">
      <c r="A283" s="137"/>
      <c r="B283" s="137"/>
      <c r="C283" s="137"/>
      <c r="D283" s="137"/>
      <c r="L283" s="383"/>
      <c r="O283" s="383"/>
      <c r="R283" s="383"/>
    </row>
    <row r="284" spans="1:18" s="86" customFormat="1">
      <c r="A284" s="137"/>
      <c r="B284" s="137"/>
      <c r="C284" s="137"/>
      <c r="D284" s="137"/>
      <c r="L284" s="383"/>
      <c r="O284" s="383"/>
      <c r="R284" s="383"/>
    </row>
    <row r="285" spans="1:18" s="86" customFormat="1">
      <c r="A285" s="137"/>
      <c r="B285" s="137"/>
      <c r="C285" s="137"/>
      <c r="D285" s="137"/>
      <c r="L285" s="383"/>
      <c r="O285" s="383"/>
      <c r="R285" s="383"/>
    </row>
    <row r="286" spans="1:18" s="86" customFormat="1">
      <c r="A286" s="137"/>
      <c r="B286" s="137"/>
      <c r="C286" s="137"/>
      <c r="D286" s="137"/>
      <c r="L286" s="383"/>
      <c r="O286" s="383"/>
      <c r="R286" s="383"/>
    </row>
    <row r="287" spans="1:18" s="86" customFormat="1">
      <c r="A287" s="137"/>
      <c r="B287" s="137"/>
      <c r="C287" s="137"/>
      <c r="D287" s="137"/>
      <c r="L287" s="383"/>
      <c r="O287" s="383"/>
      <c r="R287" s="383"/>
    </row>
    <row r="288" spans="1:18" s="86" customFormat="1">
      <c r="A288" s="137"/>
      <c r="B288" s="137"/>
      <c r="C288" s="137"/>
      <c r="D288" s="137"/>
      <c r="L288" s="383"/>
      <c r="O288" s="383"/>
      <c r="R288" s="383"/>
    </row>
    <row r="289" spans="1:18" s="86" customFormat="1">
      <c r="A289" s="137"/>
      <c r="B289" s="137"/>
      <c r="C289" s="137"/>
      <c r="D289" s="137"/>
      <c r="L289" s="383"/>
      <c r="O289" s="383"/>
      <c r="R289" s="383"/>
    </row>
    <row r="290" spans="1:18" s="86" customFormat="1">
      <c r="A290" s="137"/>
      <c r="B290" s="137"/>
      <c r="C290" s="137"/>
      <c r="D290" s="137"/>
      <c r="L290" s="383"/>
      <c r="O290" s="383"/>
      <c r="R290" s="383"/>
    </row>
    <row r="291" spans="1:18" s="86" customFormat="1">
      <c r="A291" s="137"/>
      <c r="B291" s="137"/>
      <c r="C291" s="137"/>
      <c r="D291" s="137"/>
      <c r="L291" s="383"/>
      <c r="O291" s="383"/>
      <c r="R291" s="383"/>
    </row>
    <row r="292" spans="1:18" s="86" customFormat="1">
      <c r="A292" s="137"/>
      <c r="B292" s="137"/>
      <c r="C292" s="137"/>
      <c r="D292" s="137"/>
      <c r="L292" s="383"/>
      <c r="O292" s="383"/>
      <c r="R292" s="383"/>
    </row>
    <row r="293" spans="1:18" s="86" customFormat="1">
      <c r="A293" s="137"/>
      <c r="B293" s="137"/>
      <c r="C293" s="137"/>
      <c r="D293" s="137"/>
      <c r="L293" s="383"/>
      <c r="O293" s="383"/>
      <c r="R293" s="383"/>
    </row>
    <row r="294" spans="1:18" s="86" customFormat="1">
      <c r="A294" s="137"/>
      <c r="B294" s="137"/>
      <c r="C294" s="137"/>
      <c r="D294" s="137"/>
      <c r="L294" s="383"/>
      <c r="O294" s="383"/>
      <c r="R294" s="383"/>
    </row>
    <row r="295" spans="1:18" s="86" customFormat="1">
      <c r="A295" s="137"/>
      <c r="B295" s="137"/>
      <c r="C295" s="137"/>
      <c r="D295" s="137"/>
      <c r="L295" s="383"/>
      <c r="O295" s="383"/>
      <c r="R295" s="383"/>
    </row>
    <row r="296" spans="1:18" s="86" customFormat="1">
      <c r="A296" s="137"/>
      <c r="B296" s="137"/>
      <c r="C296" s="137"/>
      <c r="D296" s="137"/>
      <c r="L296" s="383"/>
      <c r="O296" s="383"/>
      <c r="R296" s="383"/>
    </row>
    <row r="297" spans="1:18" s="86" customFormat="1">
      <c r="A297" s="137"/>
      <c r="B297" s="137"/>
      <c r="C297" s="137"/>
      <c r="D297" s="137"/>
      <c r="L297" s="383"/>
      <c r="O297" s="383"/>
      <c r="R297" s="383"/>
    </row>
    <row r="298" spans="1:18" s="86" customFormat="1">
      <c r="A298" s="137"/>
      <c r="B298" s="137"/>
      <c r="C298" s="137"/>
      <c r="D298" s="137"/>
      <c r="L298" s="383"/>
      <c r="O298" s="383"/>
      <c r="R298" s="383"/>
    </row>
    <row r="299" spans="1:18" s="86" customFormat="1">
      <c r="A299" s="137"/>
      <c r="B299" s="137"/>
      <c r="C299" s="137"/>
      <c r="D299" s="137"/>
      <c r="L299" s="383"/>
      <c r="O299" s="383"/>
      <c r="R299" s="383"/>
    </row>
    <row r="300" spans="1:18" s="86" customFormat="1">
      <c r="A300" s="137"/>
      <c r="B300" s="137"/>
      <c r="C300" s="137"/>
      <c r="D300" s="137"/>
      <c r="L300" s="383"/>
      <c r="O300" s="383"/>
      <c r="R300" s="383"/>
    </row>
    <row r="301" spans="1:18" s="86" customFormat="1">
      <c r="A301" s="137"/>
      <c r="B301" s="137"/>
      <c r="C301" s="137"/>
      <c r="D301" s="137"/>
      <c r="L301" s="383"/>
      <c r="O301" s="383"/>
      <c r="R301" s="383"/>
    </row>
    <row r="302" spans="1:18" s="86" customFormat="1">
      <c r="A302" s="137"/>
      <c r="B302" s="137"/>
      <c r="C302" s="137"/>
      <c r="D302" s="137"/>
      <c r="L302" s="383"/>
      <c r="O302" s="383"/>
      <c r="R302" s="383"/>
    </row>
    <row r="303" spans="1:18" s="86" customFormat="1">
      <c r="A303" s="137"/>
      <c r="B303" s="137"/>
      <c r="C303" s="137"/>
      <c r="D303" s="137"/>
      <c r="L303" s="383"/>
      <c r="O303" s="383"/>
      <c r="R303" s="383"/>
    </row>
    <row r="304" spans="1:18" s="86" customFormat="1">
      <c r="A304" s="137"/>
      <c r="B304" s="137"/>
      <c r="C304" s="137"/>
      <c r="D304" s="137"/>
      <c r="L304" s="383"/>
      <c r="O304" s="383"/>
      <c r="R304" s="383"/>
    </row>
    <row r="305" spans="1:18" s="86" customFormat="1">
      <c r="A305" s="137"/>
      <c r="B305" s="137"/>
      <c r="C305" s="137"/>
      <c r="D305" s="137"/>
      <c r="L305" s="383"/>
      <c r="O305" s="383"/>
      <c r="R305" s="383"/>
    </row>
    <row r="306" spans="1:18" s="86" customFormat="1">
      <c r="A306" s="137"/>
      <c r="B306" s="137"/>
      <c r="C306" s="137"/>
      <c r="D306" s="137"/>
      <c r="L306" s="383"/>
      <c r="O306" s="383"/>
      <c r="R306" s="383"/>
    </row>
    <row r="307" spans="1:18" s="86" customFormat="1">
      <c r="A307" s="137"/>
      <c r="B307" s="137"/>
      <c r="C307" s="137"/>
      <c r="D307" s="137"/>
      <c r="L307" s="383"/>
      <c r="O307" s="383"/>
      <c r="R307" s="383"/>
    </row>
    <row r="308" spans="1:18" s="86" customFormat="1">
      <c r="A308" s="137"/>
      <c r="B308" s="137"/>
      <c r="C308" s="137"/>
      <c r="D308" s="137"/>
      <c r="L308" s="383"/>
      <c r="O308" s="383"/>
      <c r="R308" s="383"/>
    </row>
    <row r="309" spans="1:18" s="86" customFormat="1">
      <c r="A309" s="137"/>
      <c r="B309" s="137"/>
      <c r="C309" s="137"/>
      <c r="D309" s="137"/>
      <c r="L309" s="383"/>
      <c r="O309" s="383"/>
      <c r="R309" s="383"/>
    </row>
    <row r="310" spans="1:18" s="86" customFormat="1">
      <c r="A310" s="137"/>
      <c r="B310" s="137"/>
      <c r="C310" s="137"/>
      <c r="D310" s="137"/>
      <c r="L310" s="383"/>
      <c r="O310" s="383"/>
      <c r="R310" s="383"/>
    </row>
    <row r="311" spans="1:18" s="86" customFormat="1">
      <c r="A311" s="137"/>
      <c r="B311" s="137"/>
      <c r="C311" s="137"/>
      <c r="D311" s="137"/>
      <c r="L311" s="383"/>
      <c r="O311" s="383"/>
      <c r="R311" s="383"/>
    </row>
    <row r="312" spans="1:18" s="86" customFormat="1">
      <c r="A312" s="137"/>
      <c r="B312" s="137"/>
      <c r="C312" s="137"/>
      <c r="D312" s="137"/>
      <c r="L312" s="383"/>
      <c r="O312" s="383"/>
      <c r="R312" s="383"/>
    </row>
    <row r="313" spans="1:18" s="86" customFormat="1">
      <c r="A313" s="137"/>
      <c r="B313" s="137"/>
      <c r="C313" s="137"/>
      <c r="D313" s="137"/>
      <c r="L313" s="383"/>
      <c r="O313" s="383"/>
      <c r="R313" s="383"/>
    </row>
    <row r="314" spans="1:18" s="86" customFormat="1">
      <c r="A314" s="137"/>
      <c r="B314" s="137"/>
      <c r="C314" s="137"/>
      <c r="D314" s="137"/>
      <c r="L314" s="383"/>
      <c r="O314" s="383"/>
      <c r="R314" s="383"/>
    </row>
    <row r="315" spans="1:18" s="86" customFormat="1">
      <c r="A315" s="137"/>
      <c r="B315" s="137"/>
      <c r="C315" s="137"/>
      <c r="D315" s="137"/>
      <c r="L315" s="383"/>
      <c r="O315" s="383"/>
      <c r="R315" s="383"/>
    </row>
    <row r="316" spans="1:18" s="86" customFormat="1">
      <c r="A316" s="137"/>
      <c r="B316" s="137"/>
      <c r="C316" s="137"/>
      <c r="D316" s="137"/>
      <c r="L316" s="383"/>
      <c r="O316" s="383"/>
      <c r="R316" s="383"/>
    </row>
    <row r="317" spans="1:18" s="86" customFormat="1">
      <c r="A317" s="137"/>
      <c r="B317" s="137"/>
      <c r="C317" s="137"/>
      <c r="D317" s="137"/>
      <c r="L317" s="383"/>
      <c r="O317" s="383"/>
      <c r="R317" s="383"/>
    </row>
    <row r="318" spans="1:18" s="86" customFormat="1">
      <c r="A318" s="137"/>
      <c r="B318" s="137"/>
      <c r="C318" s="137"/>
      <c r="D318" s="137"/>
      <c r="L318" s="383"/>
      <c r="O318" s="383"/>
      <c r="R318" s="383"/>
    </row>
    <row r="319" spans="1:18" s="86" customFormat="1">
      <c r="A319" s="137"/>
      <c r="B319" s="137"/>
      <c r="C319" s="137"/>
      <c r="D319" s="137"/>
      <c r="L319" s="383"/>
      <c r="O319" s="383"/>
      <c r="R319" s="383"/>
    </row>
    <row r="320" spans="1:18" s="86" customFormat="1">
      <c r="A320" s="137"/>
      <c r="B320" s="137"/>
      <c r="C320" s="137"/>
      <c r="D320" s="137"/>
      <c r="L320" s="383"/>
      <c r="O320" s="383"/>
      <c r="R320" s="383"/>
    </row>
    <row r="321" spans="1:18" s="86" customFormat="1">
      <c r="A321" s="137"/>
      <c r="B321" s="137"/>
      <c r="C321" s="137"/>
      <c r="D321" s="137"/>
      <c r="L321" s="383"/>
      <c r="O321" s="383"/>
      <c r="R321" s="383"/>
    </row>
    <row r="322" spans="1:18" s="86" customFormat="1">
      <c r="A322" s="137"/>
      <c r="B322" s="137"/>
      <c r="C322" s="137"/>
      <c r="D322" s="137"/>
      <c r="L322" s="383"/>
      <c r="O322" s="383"/>
      <c r="R322" s="383"/>
    </row>
    <row r="323" spans="1:18" s="86" customFormat="1">
      <c r="A323" s="137"/>
      <c r="B323" s="137"/>
      <c r="C323" s="137"/>
      <c r="D323" s="137"/>
      <c r="L323" s="383"/>
      <c r="O323" s="383"/>
      <c r="R323" s="383"/>
    </row>
    <row r="324" spans="1:18" s="86" customFormat="1">
      <c r="A324" s="137"/>
      <c r="B324" s="137"/>
      <c r="C324" s="137"/>
      <c r="D324" s="137"/>
      <c r="L324" s="383"/>
      <c r="O324" s="383"/>
      <c r="R324" s="383"/>
    </row>
    <row r="325" spans="1:18" s="86" customFormat="1">
      <c r="A325" s="137"/>
      <c r="B325" s="137"/>
      <c r="C325" s="137"/>
      <c r="D325" s="138"/>
      <c r="E325" s="114"/>
      <c r="F325" s="114"/>
      <c r="G325" s="114"/>
      <c r="H325" s="114"/>
      <c r="I325" s="114"/>
      <c r="K325" s="114"/>
      <c r="L325" s="376"/>
      <c r="N325" s="114"/>
      <c r="O325" s="376"/>
      <c r="Q325" s="114"/>
      <c r="R325" s="376"/>
    </row>
    <row r="326" spans="1:18" s="86" customFormat="1">
      <c r="A326" s="137"/>
      <c r="B326" s="137"/>
      <c r="C326" s="137"/>
      <c r="D326" s="138"/>
      <c r="E326" s="114"/>
      <c r="F326" s="114"/>
      <c r="G326" s="114"/>
      <c r="H326" s="114"/>
      <c r="I326" s="114"/>
      <c r="K326" s="114"/>
      <c r="L326" s="376"/>
      <c r="N326" s="114"/>
      <c r="O326" s="376"/>
      <c r="Q326" s="114"/>
      <c r="R326" s="376"/>
    </row>
    <row r="327" spans="1:18" s="86" customFormat="1">
      <c r="A327" s="137"/>
      <c r="B327" s="137"/>
      <c r="C327" s="137"/>
      <c r="D327" s="138"/>
      <c r="E327" s="114"/>
      <c r="F327" s="114"/>
      <c r="G327" s="114"/>
      <c r="H327" s="114"/>
      <c r="I327" s="114"/>
      <c r="K327" s="114"/>
      <c r="L327" s="376"/>
      <c r="N327" s="114"/>
      <c r="O327" s="376"/>
      <c r="Q327" s="114"/>
      <c r="R327" s="376"/>
    </row>
    <row r="328" spans="1:18" s="86" customFormat="1">
      <c r="A328" s="137"/>
      <c r="B328" s="137"/>
      <c r="C328" s="137"/>
      <c r="D328" s="138"/>
      <c r="E328" s="114"/>
      <c r="F328" s="114"/>
      <c r="G328" s="114"/>
      <c r="H328" s="114"/>
      <c r="I328" s="114"/>
      <c r="K328" s="114"/>
      <c r="L328" s="376"/>
      <c r="N328" s="114"/>
      <c r="O328" s="376"/>
      <c r="Q328" s="114"/>
      <c r="R328" s="376"/>
    </row>
  </sheetData>
  <mergeCells count="1">
    <mergeCell ref="A1:S1"/>
  </mergeCells>
  <phoneticPr fontId="0" type="noConversion"/>
  <printOptions horizontalCentered="1"/>
  <pageMargins left="0.19685039370078741" right="0.19685039370078741" top="0.43307086614173229" bottom="0.43307086614173229" header="0.51181102362204722" footer="0.51181102362204722"/>
  <pageSetup paperSize="8" scale="80" firstPageNumber="4" orientation="landscape" r:id="rId1"/>
  <headerFooter alignWithMargins="0"/>
  <ignoredErrors>
    <ignoredError sqref="D20 D26 D50:D51 D65 D85:D86 D88:D89 D91 D9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zoomScaleNormal="100" zoomScaleSheetLayoutView="100" workbookViewId="0">
      <selection activeCell="F21" sqref="F21"/>
    </sheetView>
  </sheetViews>
  <sheetFormatPr defaultColWidth="11.42578125" defaultRowHeight="11.25"/>
  <cols>
    <col min="1" max="1" width="4" style="153" customWidth="1"/>
    <col min="2" max="2" width="4.28515625" style="153" customWidth="1"/>
    <col min="3" max="3" width="5.5703125" style="153" customWidth="1"/>
    <col min="4" max="4" width="6.140625" style="153" customWidth="1"/>
    <col min="5" max="5" width="48.140625" style="153" customWidth="1"/>
    <col min="6" max="9" width="14.5703125" style="139" customWidth="1"/>
    <col min="10" max="10" width="11" style="139" customWidth="1"/>
    <col min="11" max="11" width="14.5703125" style="139" hidden="1" customWidth="1"/>
    <col min="12" max="12" width="14.5703125" style="384" customWidth="1"/>
    <col min="13" max="13" width="7.85546875" style="139" customWidth="1"/>
    <col min="14" max="14" width="14.5703125" style="139" hidden="1" customWidth="1"/>
    <col min="15" max="15" width="14.5703125" style="384" customWidth="1"/>
    <col min="16" max="16" width="7.85546875" style="139" customWidth="1"/>
    <col min="17" max="17" width="14.5703125" style="139" hidden="1" customWidth="1"/>
    <col min="18" max="18" width="14.5703125" style="384" customWidth="1"/>
    <col min="19" max="19" width="7.85546875" style="139" customWidth="1"/>
    <col min="20" max="16384" width="11.42578125" style="139"/>
  </cols>
  <sheetData>
    <row r="1" spans="1:20" ht="28.5" customHeight="1">
      <c r="A1" s="404" t="s">
        <v>204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139">
        <v>7.5345000000000004</v>
      </c>
    </row>
    <row r="2" spans="1:20" s="86" customFormat="1" ht="27.6" customHeight="1">
      <c r="A2" s="140" t="s">
        <v>4</v>
      </c>
      <c r="B2" s="141" t="s">
        <v>3</v>
      </c>
      <c r="C2" s="141" t="s">
        <v>2</v>
      </c>
      <c r="D2" s="141" t="s">
        <v>5</v>
      </c>
      <c r="E2" s="142"/>
      <c r="F2" s="324" t="s">
        <v>272</v>
      </c>
      <c r="G2" s="324" t="s">
        <v>273</v>
      </c>
      <c r="H2" s="324" t="s">
        <v>278</v>
      </c>
      <c r="I2" s="324" t="s">
        <v>279</v>
      </c>
      <c r="J2" s="324" t="s">
        <v>280</v>
      </c>
      <c r="K2" s="319" t="s">
        <v>281</v>
      </c>
      <c r="L2" s="365" t="s">
        <v>282</v>
      </c>
      <c r="M2" s="38" t="s">
        <v>283</v>
      </c>
      <c r="N2" s="319" t="s">
        <v>284</v>
      </c>
      <c r="O2" s="365" t="s">
        <v>285</v>
      </c>
      <c r="P2" s="38" t="s">
        <v>286</v>
      </c>
      <c r="Q2" s="319" t="s">
        <v>287</v>
      </c>
      <c r="R2" s="365" t="s">
        <v>288</v>
      </c>
      <c r="S2" s="38" t="s">
        <v>289</v>
      </c>
    </row>
    <row r="3" spans="1:20" ht="24" customHeight="1">
      <c r="A3" s="143"/>
      <c r="B3" s="144"/>
      <c r="C3" s="120"/>
      <c r="D3" s="120"/>
      <c r="E3" s="143" t="s">
        <v>92</v>
      </c>
      <c r="F3" s="2">
        <f>F6-F15+F4+F5</f>
        <v>120064505</v>
      </c>
      <c r="G3" s="2">
        <f>G6-G15+G4+G5</f>
        <v>15935298.294511905</v>
      </c>
      <c r="H3" s="2">
        <f>H6-H15+H4+H5</f>
        <v>145366631</v>
      </c>
      <c r="I3" s="2">
        <f>I6-I15+I4+I5</f>
        <v>19293467.516092632</v>
      </c>
      <c r="J3" s="145">
        <f>H3/F3*100</f>
        <v>121.07377696680631</v>
      </c>
      <c r="K3" s="2">
        <f>K6-K15+K4+K5</f>
        <v>249000000</v>
      </c>
      <c r="L3" s="346">
        <f>K3/$T$1</f>
        <v>33047979.295241885</v>
      </c>
      <c r="M3" s="145">
        <f>K3/H3*100</f>
        <v>171.29103033281413</v>
      </c>
      <c r="N3" s="2">
        <f>N6-N15+N4+N5</f>
        <v>135000000</v>
      </c>
      <c r="O3" s="346">
        <f>N3/$T$1</f>
        <v>17917579.135974515</v>
      </c>
      <c r="P3" s="145">
        <f>N3/K3*100</f>
        <v>54.216867469879517</v>
      </c>
      <c r="Q3" s="2">
        <f>Q6-Q15+Q4+Q5</f>
        <v>94000000</v>
      </c>
      <c r="R3" s="346">
        <f>Q3/$T$1</f>
        <v>12475943.990974849</v>
      </c>
      <c r="S3" s="145">
        <f t="shared" ref="S3:S11" si="0">Q3/N3*100</f>
        <v>69.629629629629633</v>
      </c>
    </row>
    <row r="4" spans="1:20" ht="24" customHeight="1">
      <c r="A4" s="143"/>
      <c r="B4" s="144"/>
      <c r="C4" s="120"/>
      <c r="D4" s="120"/>
      <c r="E4" s="143" t="s">
        <v>274</v>
      </c>
      <c r="F4" s="2">
        <v>77571075</v>
      </c>
      <c r="G4" s="2">
        <f t="shared" ref="G4:G22" si="1">F4/$T$1</f>
        <v>10295450.925741589</v>
      </c>
      <c r="H4" s="2">
        <v>81366631</v>
      </c>
      <c r="I4" s="2">
        <f t="shared" ref="I4:I22" si="2">H4/$T$1</f>
        <v>10799207.777556572</v>
      </c>
      <c r="J4" s="145"/>
      <c r="K4" s="2"/>
      <c r="L4" s="346">
        <f t="shared" ref="L4:L22" si="3">K4/$T$1</f>
        <v>0</v>
      </c>
      <c r="M4" s="145"/>
      <c r="N4" s="2"/>
      <c r="O4" s="346">
        <f t="shared" ref="O4:O21" si="4">N4/$T$1</f>
        <v>0</v>
      </c>
      <c r="P4" s="145"/>
      <c r="Q4" s="2"/>
      <c r="R4" s="346">
        <f t="shared" ref="R4:R22" si="5">Q4/$T$1</f>
        <v>0</v>
      </c>
      <c r="S4" s="145"/>
    </row>
    <row r="5" spans="1:20" ht="24" customHeight="1">
      <c r="A5" s="143"/>
      <c r="B5" s="144"/>
      <c r="C5" s="120"/>
      <c r="D5" s="120"/>
      <c r="E5" s="143" t="s">
        <v>275</v>
      </c>
      <c r="F5" s="2"/>
      <c r="G5" s="2">
        <f t="shared" si="1"/>
        <v>0</v>
      </c>
      <c r="H5" s="2"/>
      <c r="I5" s="2">
        <f t="shared" si="2"/>
        <v>0</v>
      </c>
      <c r="J5" s="145"/>
      <c r="K5" s="2"/>
      <c r="L5" s="346">
        <f t="shared" si="3"/>
        <v>0</v>
      </c>
      <c r="M5" s="145"/>
      <c r="N5" s="2"/>
      <c r="O5" s="346">
        <f t="shared" si="4"/>
        <v>0</v>
      </c>
      <c r="P5" s="145"/>
      <c r="Q5" s="2"/>
      <c r="R5" s="346">
        <f t="shared" si="5"/>
        <v>0</v>
      </c>
      <c r="S5" s="145"/>
    </row>
    <row r="6" spans="1:20" ht="22.5" customHeight="1">
      <c r="A6" s="144">
        <v>8</v>
      </c>
      <c r="B6" s="144"/>
      <c r="C6" s="120"/>
      <c r="D6" s="120"/>
      <c r="E6" s="146" t="s">
        <v>37</v>
      </c>
      <c r="F6" s="2">
        <f>F7+F10</f>
        <v>410437805</v>
      </c>
      <c r="G6" s="2">
        <f t="shared" si="1"/>
        <v>54474458.159134641</v>
      </c>
      <c r="H6" s="2">
        <f>H7+H10</f>
        <v>445000000</v>
      </c>
      <c r="I6" s="2">
        <f t="shared" si="2"/>
        <v>59061649.744508587</v>
      </c>
      <c r="J6" s="145">
        <f>H6/F6*100</f>
        <v>108.42081177195652</v>
      </c>
      <c r="K6" s="2">
        <f>K7+K10</f>
        <v>600000000</v>
      </c>
      <c r="L6" s="346">
        <f t="shared" si="3"/>
        <v>79633685.048775628</v>
      </c>
      <c r="M6" s="145">
        <f>K6/H6*100</f>
        <v>134.83146067415731</v>
      </c>
      <c r="N6" s="2">
        <f>N7+N10</f>
        <v>340000000</v>
      </c>
      <c r="O6" s="346">
        <f t="shared" si="4"/>
        <v>45125754.860972859</v>
      </c>
      <c r="P6" s="145">
        <f>N6/K6*100</f>
        <v>56.666666666666664</v>
      </c>
      <c r="Q6" s="2">
        <f>Q7+Q10</f>
        <v>350000000</v>
      </c>
      <c r="R6" s="346">
        <f t="shared" si="5"/>
        <v>46452982.945119113</v>
      </c>
      <c r="S6" s="145">
        <f t="shared" si="0"/>
        <v>102.94117647058823</v>
      </c>
    </row>
    <row r="7" spans="1:20" ht="12.75">
      <c r="A7" s="144"/>
      <c r="B7" s="144">
        <v>83</v>
      </c>
      <c r="C7" s="120"/>
      <c r="D7" s="120"/>
      <c r="E7" s="146" t="s">
        <v>242</v>
      </c>
      <c r="F7" s="2">
        <f>F8</f>
        <v>729797</v>
      </c>
      <c r="G7" s="2">
        <f t="shared" si="1"/>
        <v>96860.707412568838</v>
      </c>
      <c r="H7" s="2">
        <f>H8</f>
        <v>0</v>
      </c>
      <c r="I7" s="2">
        <f t="shared" si="2"/>
        <v>0</v>
      </c>
      <c r="J7" s="145" t="s">
        <v>170</v>
      </c>
      <c r="K7" s="2">
        <f>K8</f>
        <v>0</v>
      </c>
      <c r="L7" s="346">
        <f t="shared" si="3"/>
        <v>0</v>
      </c>
      <c r="M7" s="145" t="s">
        <v>170</v>
      </c>
      <c r="N7" s="2">
        <f>N8</f>
        <v>0</v>
      </c>
      <c r="O7" s="346">
        <f t="shared" si="4"/>
        <v>0</v>
      </c>
      <c r="P7" s="145" t="s">
        <v>170</v>
      </c>
      <c r="Q7" s="2">
        <f>Q8</f>
        <v>0</v>
      </c>
      <c r="R7" s="346">
        <f t="shared" si="5"/>
        <v>0</v>
      </c>
      <c r="S7" s="145" t="s">
        <v>170</v>
      </c>
    </row>
    <row r="8" spans="1:20" ht="25.5" customHeight="1">
      <c r="A8" s="144"/>
      <c r="B8" s="144"/>
      <c r="C8" s="120">
        <v>834</v>
      </c>
      <c r="D8" s="120"/>
      <c r="E8" s="146" t="s">
        <v>243</v>
      </c>
      <c r="F8" s="2">
        <f>F9</f>
        <v>729797</v>
      </c>
      <c r="G8" s="2">
        <f t="shared" si="1"/>
        <v>96860.707412568838</v>
      </c>
      <c r="H8" s="2">
        <f>H9</f>
        <v>0</v>
      </c>
      <c r="I8" s="2">
        <f t="shared" si="2"/>
        <v>0</v>
      </c>
      <c r="J8" s="145" t="s">
        <v>170</v>
      </c>
      <c r="K8" s="2">
        <f>K9</f>
        <v>0</v>
      </c>
      <c r="L8" s="346">
        <f t="shared" si="3"/>
        <v>0</v>
      </c>
      <c r="M8" s="145" t="s">
        <v>170</v>
      </c>
      <c r="N8" s="2">
        <f>N9</f>
        <v>0</v>
      </c>
      <c r="O8" s="346">
        <f t="shared" si="4"/>
        <v>0</v>
      </c>
      <c r="P8" s="145" t="s">
        <v>170</v>
      </c>
      <c r="Q8" s="2">
        <f>Q9</f>
        <v>0</v>
      </c>
      <c r="R8" s="346">
        <f t="shared" si="5"/>
        <v>0</v>
      </c>
      <c r="S8" s="145" t="s">
        <v>170</v>
      </c>
    </row>
    <row r="9" spans="1:20" ht="25.5" customHeight="1">
      <c r="A9" s="144"/>
      <c r="B9" s="144"/>
      <c r="C9" s="120"/>
      <c r="D9" s="147">
        <v>8341</v>
      </c>
      <c r="E9" s="244" t="s">
        <v>244</v>
      </c>
      <c r="F9" s="7">
        <v>729797</v>
      </c>
      <c r="G9" s="7">
        <f t="shared" si="1"/>
        <v>96860.707412568838</v>
      </c>
      <c r="H9" s="7">
        <v>0</v>
      </c>
      <c r="I9" s="7">
        <f t="shared" si="2"/>
        <v>0</v>
      </c>
      <c r="J9" s="36" t="s">
        <v>170</v>
      </c>
      <c r="K9" s="7">
        <v>0</v>
      </c>
      <c r="L9" s="346">
        <f t="shared" si="3"/>
        <v>0</v>
      </c>
      <c r="M9" s="36" t="s">
        <v>170</v>
      </c>
      <c r="N9" s="7">
        <v>0</v>
      </c>
      <c r="O9" s="351">
        <f t="shared" si="4"/>
        <v>0</v>
      </c>
      <c r="P9" s="36" t="s">
        <v>170</v>
      </c>
      <c r="Q9" s="7">
        <v>0</v>
      </c>
      <c r="R9" s="351">
        <f t="shared" si="5"/>
        <v>0</v>
      </c>
      <c r="S9" s="36" t="s">
        <v>170</v>
      </c>
    </row>
    <row r="10" spans="1:20" ht="18" customHeight="1">
      <c r="A10" s="144"/>
      <c r="B10" s="144">
        <v>84</v>
      </c>
      <c r="C10" s="120"/>
      <c r="D10" s="120"/>
      <c r="E10" s="29" t="s">
        <v>91</v>
      </c>
      <c r="F10" s="2">
        <f>F13+F11</f>
        <v>409708008</v>
      </c>
      <c r="G10" s="2">
        <f t="shared" si="1"/>
        <v>54377597.451722078</v>
      </c>
      <c r="H10" s="2">
        <f>H13+H11</f>
        <v>445000000</v>
      </c>
      <c r="I10" s="2">
        <f t="shared" si="2"/>
        <v>59061649.744508587</v>
      </c>
      <c r="J10" s="145">
        <f>H10/F10*100</f>
        <v>108.61393756306566</v>
      </c>
      <c r="K10" s="2">
        <f>K13+K11</f>
        <v>600000000</v>
      </c>
      <c r="L10" s="346">
        <f t="shared" si="3"/>
        <v>79633685.048775628</v>
      </c>
      <c r="M10" s="145">
        <f t="shared" ref="M10:M22" si="6">K10/H10*100</f>
        <v>134.83146067415731</v>
      </c>
      <c r="N10" s="2">
        <f>N13+N11</f>
        <v>340000000</v>
      </c>
      <c r="O10" s="346">
        <f t="shared" si="4"/>
        <v>45125754.860972859</v>
      </c>
      <c r="P10" s="145">
        <f t="shared" ref="P10:P22" si="7">N10/K10*100</f>
        <v>56.666666666666664</v>
      </c>
      <c r="Q10" s="2">
        <f>Q13+Q11</f>
        <v>350000000</v>
      </c>
      <c r="R10" s="346">
        <f t="shared" si="5"/>
        <v>46452982.945119113</v>
      </c>
      <c r="S10" s="145">
        <f t="shared" si="0"/>
        <v>102.94117647058823</v>
      </c>
    </row>
    <row r="11" spans="1:20" ht="25.5" customHeight="1">
      <c r="A11" s="144"/>
      <c r="B11" s="144"/>
      <c r="C11" s="120">
        <v>844</v>
      </c>
      <c r="D11" s="147"/>
      <c r="E11" s="29" t="s">
        <v>225</v>
      </c>
      <c r="F11" s="2">
        <f>F12</f>
        <v>409708008</v>
      </c>
      <c r="G11" s="2">
        <f t="shared" si="1"/>
        <v>54377597.451722078</v>
      </c>
      <c r="H11" s="2">
        <f>H12</f>
        <v>445000000</v>
      </c>
      <c r="I11" s="2">
        <f t="shared" si="2"/>
        <v>59061649.744508587</v>
      </c>
      <c r="J11" s="145">
        <f>H11/F11*100</f>
        <v>108.61393756306566</v>
      </c>
      <c r="K11" s="2">
        <f>K12</f>
        <v>600000000</v>
      </c>
      <c r="L11" s="346">
        <f t="shared" si="3"/>
        <v>79633685.048775628</v>
      </c>
      <c r="M11" s="145">
        <f t="shared" si="6"/>
        <v>134.83146067415731</v>
      </c>
      <c r="N11" s="2">
        <f>N12</f>
        <v>340000000</v>
      </c>
      <c r="O11" s="346">
        <f t="shared" si="4"/>
        <v>45125754.860972859</v>
      </c>
      <c r="P11" s="145">
        <f t="shared" si="7"/>
        <v>56.666666666666664</v>
      </c>
      <c r="Q11" s="2">
        <f>Q12</f>
        <v>350000000</v>
      </c>
      <c r="R11" s="346">
        <f t="shared" si="5"/>
        <v>46452982.945119113</v>
      </c>
      <c r="S11" s="145">
        <f t="shared" si="0"/>
        <v>102.94117647058823</v>
      </c>
    </row>
    <row r="12" spans="1:20" ht="25.5">
      <c r="A12" s="144"/>
      <c r="B12" s="144"/>
      <c r="C12" s="120"/>
      <c r="D12" s="147">
        <v>8443</v>
      </c>
      <c r="E12" s="148" t="s">
        <v>226</v>
      </c>
      <c r="F12" s="7">
        <v>409708008</v>
      </c>
      <c r="G12" s="7">
        <f t="shared" si="1"/>
        <v>54377597.451722078</v>
      </c>
      <c r="H12" s="7">
        <v>445000000</v>
      </c>
      <c r="I12" s="7">
        <f t="shared" si="2"/>
        <v>59061649.744508587</v>
      </c>
      <c r="J12" s="36">
        <f>H12/F12*100</f>
        <v>108.61393756306566</v>
      </c>
      <c r="K12" s="7">
        <v>600000000</v>
      </c>
      <c r="L12" s="346">
        <f t="shared" si="3"/>
        <v>79633685.048775628</v>
      </c>
      <c r="M12" s="36">
        <f t="shared" si="6"/>
        <v>134.83146067415731</v>
      </c>
      <c r="N12" s="7">
        <v>340000000</v>
      </c>
      <c r="O12" s="351">
        <f t="shared" si="4"/>
        <v>45125754.860972859</v>
      </c>
      <c r="P12" s="36">
        <f t="shared" si="7"/>
        <v>56.666666666666664</v>
      </c>
      <c r="Q12" s="7">
        <v>350000000</v>
      </c>
      <c r="R12" s="351">
        <f t="shared" si="5"/>
        <v>46452982.945119113</v>
      </c>
      <c r="S12" s="36">
        <f>Q12/N12*100</f>
        <v>102.94117647058823</v>
      </c>
    </row>
    <row r="13" spans="1:20" ht="13.5" hidden="1" customHeight="1">
      <c r="A13" s="144"/>
      <c r="B13" s="144"/>
      <c r="C13" s="120">
        <v>847</v>
      </c>
      <c r="D13" s="120"/>
      <c r="E13" s="29" t="s">
        <v>132</v>
      </c>
      <c r="F13" s="2">
        <f>F14</f>
        <v>0</v>
      </c>
      <c r="G13" s="2">
        <f t="shared" si="1"/>
        <v>0</v>
      </c>
      <c r="H13" s="2">
        <f>H14</f>
        <v>0</v>
      </c>
      <c r="I13" s="2">
        <f t="shared" si="2"/>
        <v>0</v>
      </c>
      <c r="J13" s="145" t="e">
        <f>H13/F13*100</f>
        <v>#DIV/0!</v>
      </c>
      <c r="K13" s="2">
        <f>K14</f>
        <v>0</v>
      </c>
      <c r="L13" s="346">
        <f t="shared" si="3"/>
        <v>0</v>
      </c>
      <c r="M13" s="145" t="s">
        <v>170</v>
      </c>
      <c r="N13" s="2">
        <f>N14</f>
        <v>0</v>
      </c>
      <c r="O13" s="346">
        <f t="shared" si="4"/>
        <v>0</v>
      </c>
      <c r="P13" s="145" t="s">
        <v>170</v>
      </c>
      <c r="Q13" s="2">
        <f>Q14</f>
        <v>0</v>
      </c>
      <c r="R13" s="346">
        <f t="shared" si="5"/>
        <v>0</v>
      </c>
      <c r="S13" s="145" t="s">
        <v>170</v>
      </c>
    </row>
    <row r="14" spans="1:20" ht="13.15" hidden="1" customHeight="1">
      <c r="A14" s="144"/>
      <c r="B14" s="144"/>
      <c r="C14" s="120"/>
      <c r="D14" s="147">
        <v>8471</v>
      </c>
      <c r="E14" s="148" t="s">
        <v>149</v>
      </c>
      <c r="F14" s="7">
        <v>0</v>
      </c>
      <c r="G14" s="7">
        <f t="shared" si="1"/>
        <v>0</v>
      </c>
      <c r="H14" s="7">
        <v>0</v>
      </c>
      <c r="I14" s="7">
        <f t="shared" si="2"/>
        <v>0</v>
      </c>
      <c r="J14" s="36" t="e">
        <f>H14/F14*100</f>
        <v>#DIV/0!</v>
      </c>
      <c r="K14" s="7">
        <v>0</v>
      </c>
      <c r="L14" s="346">
        <f t="shared" si="3"/>
        <v>0</v>
      </c>
      <c r="M14" s="36" t="s">
        <v>170</v>
      </c>
      <c r="N14" s="7">
        <v>0</v>
      </c>
      <c r="O14" s="351">
        <f t="shared" si="4"/>
        <v>0</v>
      </c>
      <c r="P14" s="145" t="s">
        <v>170</v>
      </c>
      <c r="Q14" s="7">
        <v>0</v>
      </c>
      <c r="R14" s="351">
        <f t="shared" si="5"/>
        <v>0</v>
      </c>
      <c r="S14" s="145" t="s">
        <v>170</v>
      </c>
    </row>
    <row r="15" spans="1:20" ht="24.6" customHeight="1">
      <c r="A15" s="120">
        <v>5</v>
      </c>
      <c r="B15" s="144"/>
      <c r="C15" s="120"/>
      <c r="D15" s="120"/>
      <c r="E15" s="146" t="s">
        <v>38</v>
      </c>
      <c r="F15" s="2">
        <f>F16</f>
        <v>367944375</v>
      </c>
      <c r="G15" s="2">
        <f t="shared" si="1"/>
        <v>48834610.790364325</v>
      </c>
      <c r="H15" s="2">
        <f>H16</f>
        <v>381000000</v>
      </c>
      <c r="I15" s="2">
        <f t="shared" si="2"/>
        <v>50567390.005972527</v>
      </c>
      <c r="J15" s="145">
        <f t="shared" ref="J15:J22" si="8">H15/F15*100</f>
        <v>103.54826052171609</v>
      </c>
      <c r="K15" s="2">
        <f>K16</f>
        <v>351000000</v>
      </c>
      <c r="L15" s="346">
        <f t="shared" si="3"/>
        <v>46585705.753533743</v>
      </c>
      <c r="M15" s="145">
        <f t="shared" si="6"/>
        <v>92.125984251968504</v>
      </c>
      <c r="N15" s="2">
        <f>N16</f>
        <v>205000000</v>
      </c>
      <c r="O15" s="346">
        <f t="shared" si="4"/>
        <v>27208175.72499834</v>
      </c>
      <c r="P15" s="145">
        <f t="shared" si="7"/>
        <v>58.404558404558401</v>
      </c>
      <c r="Q15" s="2">
        <f>Q16</f>
        <v>256000000</v>
      </c>
      <c r="R15" s="346">
        <f t="shared" si="5"/>
        <v>33977038.954144269</v>
      </c>
      <c r="S15" s="145">
        <f t="shared" ref="S15:S22" si="9">Q15/N15*100</f>
        <v>124.8780487804878</v>
      </c>
    </row>
    <row r="16" spans="1:20" ht="13.5" customHeight="1">
      <c r="A16" s="126"/>
      <c r="B16" s="144">
        <v>54</v>
      </c>
      <c r="C16" s="147"/>
      <c r="D16" s="147"/>
      <c r="E16" s="29" t="s">
        <v>143</v>
      </c>
      <c r="F16" s="2">
        <f>F17+F19+F22</f>
        <v>367944375</v>
      </c>
      <c r="G16" s="2">
        <f t="shared" si="1"/>
        <v>48834610.790364325</v>
      </c>
      <c r="H16" s="2">
        <f>H17+H19+H22</f>
        <v>381000000</v>
      </c>
      <c r="I16" s="2">
        <f t="shared" si="2"/>
        <v>50567390.005972527</v>
      </c>
      <c r="J16" s="145">
        <f t="shared" si="8"/>
        <v>103.54826052171609</v>
      </c>
      <c r="K16" s="2">
        <f>K17+K19+K22</f>
        <v>351000000</v>
      </c>
      <c r="L16" s="346">
        <f t="shared" si="3"/>
        <v>46585705.753533743</v>
      </c>
      <c r="M16" s="145">
        <f t="shared" si="6"/>
        <v>92.125984251968504</v>
      </c>
      <c r="N16" s="2">
        <f>N17+N19+N22</f>
        <v>205000000</v>
      </c>
      <c r="O16" s="346">
        <f t="shared" si="4"/>
        <v>27208175.72499834</v>
      </c>
      <c r="P16" s="145">
        <f t="shared" si="7"/>
        <v>58.404558404558401</v>
      </c>
      <c r="Q16" s="2">
        <f>Q17+Q19+Q22</f>
        <v>256000000</v>
      </c>
      <c r="R16" s="346">
        <f t="shared" si="5"/>
        <v>33977038.954144269</v>
      </c>
      <c r="S16" s="145">
        <f t="shared" si="9"/>
        <v>124.8780487804878</v>
      </c>
    </row>
    <row r="17" spans="1:19" ht="24" customHeight="1">
      <c r="A17" s="126"/>
      <c r="B17" s="144"/>
      <c r="C17" s="120">
        <v>542</v>
      </c>
      <c r="D17" s="120"/>
      <c r="E17" s="6" t="s">
        <v>195</v>
      </c>
      <c r="F17" s="2">
        <f>F18</f>
        <v>23999970</v>
      </c>
      <c r="G17" s="2">
        <f t="shared" si="1"/>
        <v>3185343.4202667726</v>
      </c>
      <c r="H17" s="2">
        <f>H18</f>
        <v>24000000</v>
      </c>
      <c r="I17" s="2">
        <f t="shared" si="2"/>
        <v>3185347.4019510252</v>
      </c>
      <c r="J17" s="145">
        <f t="shared" si="8"/>
        <v>100.00012500015625</v>
      </c>
      <c r="K17" s="2">
        <f>K18</f>
        <v>24000000</v>
      </c>
      <c r="L17" s="346">
        <f t="shared" si="3"/>
        <v>3185347.4019510252</v>
      </c>
      <c r="M17" s="145">
        <f t="shared" si="6"/>
        <v>100</v>
      </c>
      <c r="N17" s="2">
        <f>N18</f>
        <v>24000000</v>
      </c>
      <c r="O17" s="346">
        <f t="shared" si="4"/>
        <v>3185347.4019510252</v>
      </c>
      <c r="P17" s="145">
        <f t="shared" si="7"/>
        <v>100</v>
      </c>
      <c r="Q17" s="2">
        <f>Q18</f>
        <v>24000000</v>
      </c>
      <c r="R17" s="346">
        <f t="shared" si="5"/>
        <v>3185347.4019510252</v>
      </c>
      <c r="S17" s="145">
        <f t="shared" si="9"/>
        <v>100</v>
      </c>
    </row>
    <row r="18" spans="1:19" ht="24" customHeight="1">
      <c r="A18" s="126"/>
      <c r="B18" s="144"/>
      <c r="C18" s="147"/>
      <c r="D18" s="147">
        <v>5422</v>
      </c>
      <c r="E18" s="33" t="s">
        <v>150</v>
      </c>
      <c r="F18" s="7">
        <v>23999970</v>
      </c>
      <c r="G18" s="7">
        <f t="shared" si="1"/>
        <v>3185343.4202667726</v>
      </c>
      <c r="H18" s="7">
        <v>24000000</v>
      </c>
      <c r="I18" s="7">
        <f t="shared" si="2"/>
        <v>3185347.4019510252</v>
      </c>
      <c r="J18" s="36">
        <f t="shared" si="8"/>
        <v>100.00012500015625</v>
      </c>
      <c r="K18" s="7">
        <v>24000000</v>
      </c>
      <c r="L18" s="351">
        <f t="shared" si="3"/>
        <v>3185347.4019510252</v>
      </c>
      <c r="M18" s="36">
        <f t="shared" si="6"/>
        <v>100</v>
      </c>
      <c r="N18" s="7">
        <v>24000000</v>
      </c>
      <c r="O18" s="351">
        <f t="shared" si="4"/>
        <v>3185347.4019510252</v>
      </c>
      <c r="P18" s="36">
        <f t="shared" si="7"/>
        <v>100</v>
      </c>
      <c r="Q18" s="7">
        <v>24000000</v>
      </c>
      <c r="R18" s="351">
        <f t="shared" si="5"/>
        <v>3185347.4019510252</v>
      </c>
      <c r="S18" s="36">
        <f t="shared" si="9"/>
        <v>100</v>
      </c>
    </row>
    <row r="19" spans="1:19" ht="25.5">
      <c r="A19" s="126"/>
      <c r="B19" s="126"/>
      <c r="C19" s="120">
        <v>544</v>
      </c>
      <c r="D19" s="120"/>
      <c r="E19" s="29" t="s">
        <v>196</v>
      </c>
      <c r="F19" s="2">
        <f>F20</f>
        <v>90077119</v>
      </c>
      <c r="G19" s="2">
        <f t="shared" si="1"/>
        <v>11955288.207578471</v>
      </c>
      <c r="H19" s="2">
        <f>H20</f>
        <v>104100000</v>
      </c>
      <c r="I19" s="2">
        <f t="shared" si="2"/>
        <v>13816444.355962571</v>
      </c>
      <c r="J19" s="145">
        <f t="shared" si="8"/>
        <v>115.56763932469909</v>
      </c>
      <c r="K19" s="2">
        <f>K20</f>
        <v>145700000</v>
      </c>
      <c r="L19" s="346">
        <f>K19/$T$1+1</f>
        <v>19337714.186011016</v>
      </c>
      <c r="M19" s="145">
        <f t="shared" si="6"/>
        <v>139.9615754082613</v>
      </c>
      <c r="N19" s="2">
        <f>N20</f>
        <v>100000000</v>
      </c>
      <c r="O19" s="346">
        <f>N19/$T$1+1</f>
        <v>13272281.841462605</v>
      </c>
      <c r="P19" s="145">
        <f t="shared" si="7"/>
        <v>68.634179821551129</v>
      </c>
      <c r="Q19" s="2">
        <f>Q20</f>
        <v>185900000</v>
      </c>
      <c r="R19" s="346">
        <f>Q19/$T$1+1</f>
        <v>24673171.084278982</v>
      </c>
      <c r="S19" s="145">
        <f t="shared" si="9"/>
        <v>185.9</v>
      </c>
    </row>
    <row r="20" spans="1:19" ht="25.5">
      <c r="A20" s="126"/>
      <c r="B20" s="126"/>
      <c r="C20" s="120"/>
      <c r="D20" s="147">
        <v>5443</v>
      </c>
      <c r="E20" s="148" t="s">
        <v>197</v>
      </c>
      <c r="F20" s="7">
        <v>90077119</v>
      </c>
      <c r="G20" s="7">
        <f t="shared" si="1"/>
        <v>11955288.207578471</v>
      </c>
      <c r="H20" s="18">
        <v>104100000</v>
      </c>
      <c r="I20" s="18">
        <f t="shared" si="2"/>
        <v>13816444.355962571</v>
      </c>
      <c r="J20" s="36">
        <f t="shared" si="8"/>
        <v>115.56763932469909</v>
      </c>
      <c r="K20" s="18">
        <v>145700000</v>
      </c>
      <c r="L20" s="351">
        <f>K20/$T$1+1</f>
        <v>19337714.186011016</v>
      </c>
      <c r="M20" s="36">
        <f>K20/H20*100</f>
        <v>139.9615754082613</v>
      </c>
      <c r="N20" s="18">
        <v>100000000</v>
      </c>
      <c r="O20" s="355">
        <f>N20/$T$1+1</f>
        <v>13272281.841462605</v>
      </c>
      <c r="P20" s="36">
        <f t="shared" si="7"/>
        <v>68.634179821551129</v>
      </c>
      <c r="Q20" s="18">
        <v>185900000</v>
      </c>
      <c r="R20" s="355">
        <f>Q20/$T$1+1</f>
        <v>24673171.084278982</v>
      </c>
      <c r="S20" s="36">
        <f t="shared" si="9"/>
        <v>185.9</v>
      </c>
    </row>
    <row r="21" spans="1:19" ht="12.75">
      <c r="A21" s="126"/>
      <c r="B21" s="126"/>
      <c r="C21" s="120">
        <v>547</v>
      </c>
      <c r="D21" s="126"/>
      <c r="E21" s="29" t="s">
        <v>133</v>
      </c>
      <c r="F21" s="2">
        <f>F22</f>
        <v>253867286</v>
      </c>
      <c r="G21" s="2">
        <f t="shared" si="1"/>
        <v>33693979.162519075</v>
      </c>
      <c r="H21" s="2">
        <f>H22</f>
        <v>252900000</v>
      </c>
      <c r="I21" s="2">
        <f t="shared" si="2"/>
        <v>33565598.24805893</v>
      </c>
      <c r="J21" s="145">
        <f t="shared" si="8"/>
        <v>99.618979658529142</v>
      </c>
      <c r="K21" s="2">
        <f>K22</f>
        <v>181300000</v>
      </c>
      <c r="L21" s="346">
        <f t="shared" si="3"/>
        <v>24062645.165571701</v>
      </c>
      <c r="M21" s="145">
        <f t="shared" si="6"/>
        <v>71.688414393040716</v>
      </c>
      <c r="N21" s="2">
        <f>N22</f>
        <v>81000000</v>
      </c>
      <c r="O21" s="346">
        <f t="shared" si="4"/>
        <v>10750547.481584709</v>
      </c>
      <c r="P21" s="145">
        <f t="shared" si="7"/>
        <v>44.677330391616103</v>
      </c>
      <c r="Q21" s="2">
        <f>Q22</f>
        <v>46100000</v>
      </c>
      <c r="R21" s="346">
        <f t="shared" si="5"/>
        <v>6118521.4679142609</v>
      </c>
      <c r="S21" s="145">
        <f t="shared" si="9"/>
        <v>56.913580246913575</v>
      </c>
    </row>
    <row r="22" spans="1:19" ht="13.9" customHeight="1">
      <c r="A22" s="149"/>
      <c r="B22" s="149"/>
      <c r="C22" s="149"/>
      <c r="D22" s="149">
        <v>5471</v>
      </c>
      <c r="E22" s="150" t="s">
        <v>161</v>
      </c>
      <c r="F22" s="152">
        <v>253867286</v>
      </c>
      <c r="G22" s="152">
        <f t="shared" si="1"/>
        <v>33693979.162519075</v>
      </c>
      <c r="H22" s="152">
        <v>252900000</v>
      </c>
      <c r="I22" s="152">
        <f t="shared" si="2"/>
        <v>33565598.24805893</v>
      </c>
      <c r="J22" s="151">
        <f t="shared" si="8"/>
        <v>99.618979658529142</v>
      </c>
      <c r="K22" s="152">
        <v>181300000</v>
      </c>
      <c r="L22" s="364">
        <f t="shared" si="3"/>
        <v>24062645.165571701</v>
      </c>
      <c r="M22" s="151">
        <f t="shared" si="6"/>
        <v>71.688414393040716</v>
      </c>
      <c r="N22" s="152">
        <v>81000000</v>
      </c>
      <c r="O22" s="364">
        <f>N22/$T$1</f>
        <v>10750547.481584709</v>
      </c>
      <c r="P22" s="151">
        <f t="shared" si="7"/>
        <v>44.677330391616103</v>
      </c>
      <c r="Q22" s="152">
        <v>46100000</v>
      </c>
      <c r="R22" s="364">
        <f t="shared" si="5"/>
        <v>6118521.4679142609</v>
      </c>
      <c r="S22" s="151">
        <f t="shared" si="9"/>
        <v>56.913580246913575</v>
      </c>
    </row>
    <row r="23" spans="1:19" ht="12.75" customHeight="1"/>
  </sheetData>
  <mergeCells count="1">
    <mergeCell ref="A1:S1"/>
  </mergeCells>
  <phoneticPr fontId="0" type="noConversion"/>
  <printOptions horizontalCentered="1"/>
  <pageMargins left="0.19685039370078741" right="0.19685039370078741" top="0.43307086614173229" bottom="0.43307086614173229" header="0.51181102362204722" footer="0.51181102362204722"/>
  <pageSetup paperSize="8" scale="80" firstPageNumber="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0"/>
  <sheetViews>
    <sheetView tabSelected="1" zoomScaleNormal="100" zoomScaleSheetLayoutView="100" workbookViewId="0">
      <pane ySplit="2" topLeftCell="A271" activePane="bottomLeft" state="frozen"/>
      <selection activeCell="Q4" activeCellId="2" sqref="K1:K65536 N1:N65536 Q1:Q65536"/>
      <selection pane="bottomLeft" activeCell="C34" sqref="C34"/>
    </sheetView>
  </sheetViews>
  <sheetFormatPr defaultColWidth="11.42578125" defaultRowHeight="12"/>
  <cols>
    <col min="1" max="1" width="8.42578125" style="175" customWidth="1"/>
    <col min="2" max="2" width="49.5703125" style="20" customWidth="1"/>
    <col min="3" max="3" width="14.5703125" style="20" customWidth="1"/>
    <col min="4" max="4" width="14.42578125" style="20" customWidth="1"/>
    <col min="5" max="6" width="14.5703125" style="20" customWidth="1"/>
    <col min="7" max="7" width="11.42578125" style="20" customWidth="1"/>
    <col min="8" max="8" width="14.5703125" style="20" hidden="1" customWidth="1"/>
    <col min="9" max="9" width="14.5703125" style="386" customWidth="1"/>
    <col min="10" max="10" width="9.28515625" style="20" customWidth="1"/>
    <col min="11" max="11" width="15.5703125" style="20" hidden="1" customWidth="1"/>
    <col min="12" max="12" width="16.5703125" style="386" customWidth="1"/>
    <col min="13" max="13" width="7.85546875" style="20" customWidth="1"/>
    <col min="14" max="14" width="15.7109375" style="20" hidden="1" customWidth="1"/>
    <col min="15" max="15" width="15.7109375" style="386" customWidth="1"/>
    <col min="16" max="16" width="7.7109375" style="20" customWidth="1"/>
    <col min="17" max="17" width="14.7109375" style="20" hidden="1" customWidth="1"/>
    <col min="18" max="18" width="12.85546875" style="20" bestFit="1" customWidth="1"/>
    <col min="19" max="19" width="13.5703125" style="20" customWidth="1"/>
    <col min="20" max="20" width="14.7109375" style="20" customWidth="1"/>
    <col min="21" max="21" width="15.140625" style="20" customWidth="1"/>
    <col min="22" max="22" width="14.7109375" style="20" customWidth="1"/>
    <col min="23" max="23" width="14.140625" style="20" customWidth="1"/>
    <col min="24" max="24" width="14.7109375" style="20" customWidth="1"/>
    <col min="25" max="25" width="13.7109375" style="20" customWidth="1"/>
    <col min="26" max="26" width="14.7109375" style="20" customWidth="1"/>
    <col min="27" max="27" width="14.28515625" style="20" bestFit="1" customWidth="1"/>
    <col min="28" max="28" width="13.5703125" style="20" bestFit="1" customWidth="1"/>
    <col min="29" max="29" width="11.42578125" style="20"/>
    <col min="30" max="31" width="12.42578125" style="20" bestFit="1" customWidth="1"/>
    <col min="32" max="16384" width="11.42578125" style="20"/>
  </cols>
  <sheetData>
    <row r="1" spans="1:18" ht="25.5" customHeight="1">
      <c r="A1" s="405" t="s">
        <v>203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323">
        <v>7.5345000000000004</v>
      </c>
      <c r="R1" s="84"/>
    </row>
    <row r="2" spans="1:18" s="168" customFormat="1" ht="36.75" customHeight="1">
      <c r="A2" s="230" t="s">
        <v>98</v>
      </c>
      <c r="B2" s="24" t="s">
        <v>99</v>
      </c>
      <c r="C2" s="332" t="s">
        <v>272</v>
      </c>
      <c r="D2" s="332" t="s">
        <v>273</v>
      </c>
      <c r="E2" s="332" t="s">
        <v>278</v>
      </c>
      <c r="F2" s="332" t="s">
        <v>279</v>
      </c>
      <c r="G2" s="38" t="s">
        <v>280</v>
      </c>
      <c r="H2" s="333" t="s">
        <v>281</v>
      </c>
      <c r="I2" s="344" t="s">
        <v>282</v>
      </c>
      <c r="J2" s="38" t="s">
        <v>283</v>
      </c>
      <c r="K2" s="333" t="s">
        <v>284</v>
      </c>
      <c r="L2" s="344" t="s">
        <v>285</v>
      </c>
      <c r="M2" s="38" t="s">
        <v>286</v>
      </c>
      <c r="N2" s="333" t="s">
        <v>287</v>
      </c>
      <c r="O2" s="344" t="s">
        <v>288</v>
      </c>
      <c r="P2" s="38" t="s">
        <v>289</v>
      </c>
    </row>
    <row r="3" spans="1:18" ht="7.5" customHeight="1">
      <c r="A3" s="231"/>
      <c r="B3" s="25"/>
      <c r="C3" s="26"/>
      <c r="D3" s="26"/>
      <c r="E3" s="26"/>
      <c r="F3" s="26"/>
      <c r="G3" s="5"/>
      <c r="H3" s="26"/>
      <c r="I3" s="345"/>
      <c r="J3" s="5"/>
      <c r="K3" s="26"/>
      <c r="L3" s="345"/>
      <c r="M3" s="5"/>
      <c r="N3" s="26"/>
      <c r="O3" s="345"/>
      <c r="P3" s="5"/>
    </row>
    <row r="4" spans="1:18" s="163" customFormat="1" ht="22.5" customHeight="1">
      <c r="A4" s="70" t="s">
        <v>269</v>
      </c>
      <c r="B4" s="27" t="s">
        <v>108</v>
      </c>
      <c r="C4" s="2">
        <f>C6+C87+C114+C228</f>
        <v>5548423249</v>
      </c>
      <c r="D4" s="2">
        <f>C4/$Q$1</f>
        <v>736402315.88028395</v>
      </c>
      <c r="E4" s="2">
        <f>E6+E87+E114+E228</f>
        <v>6271113777</v>
      </c>
      <c r="F4" s="2">
        <f>E4/$Q$1</f>
        <v>832319832.37109292</v>
      </c>
      <c r="G4" s="21">
        <f>E4/C4*100</f>
        <v>113.02515139107767</v>
      </c>
      <c r="H4" s="2">
        <f>H6+H87+H114+H228</f>
        <v>7522487156</v>
      </c>
      <c r="I4" s="346">
        <f>H4/$Q$1+1</f>
        <v>998405622.6072731</v>
      </c>
      <c r="J4" s="21">
        <f>H4/E4*100</f>
        <v>119.95456347147694</v>
      </c>
      <c r="K4" s="2">
        <f>K6+K87+K114+K228</f>
        <v>4251668674</v>
      </c>
      <c r="L4" s="346">
        <f>K4/$Q$1+1</f>
        <v>564293407.8617692</v>
      </c>
      <c r="M4" s="21">
        <f>K4/H4*100</f>
        <v>56.519454082534828</v>
      </c>
      <c r="N4" s="2">
        <f>N6+N87+N114+N228</f>
        <v>3645729105</v>
      </c>
      <c r="O4" s="346">
        <f>N4/$Q$1</f>
        <v>483871405.53454107</v>
      </c>
      <c r="P4" s="21">
        <f>N4/K4*100</f>
        <v>85.748194051303443</v>
      </c>
    </row>
    <row r="5" spans="1:18" s="163" customFormat="1" ht="12.75" customHeight="1">
      <c r="A5" s="70"/>
      <c r="B5" s="27"/>
      <c r="C5" s="28"/>
      <c r="D5" s="28"/>
      <c r="E5" s="28"/>
      <c r="F5" s="28"/>
      <c r="G5" s="21"/>
      <c r="H5" s="28"/>
      <c r="I5" s="347"/>
      <c r="J5" s="21"/>
      <c r="K5" s="28"/>
      <c r="L5" s="347"/>
      <c r="M5" s="21"/>
      <c r="N5" s="28"/>
      <c r="O5" s="347"/>
      <c r="P5" s="21"/>
    </row>
    <row r="6" spans="1:18" s="164" customFormat="1" ht="12.75">
      <c r="A6" s="71">
        <v>1000</v>
      </c>
      <c r="B6" s="29" t="s">
        <v>115</v>
      </c>
      <c r="C6" s="2">
        <f>C8+C60+C68+C75+C81</f>
        <v>275786056</v>
      </c>
      <c r="D6" s="2">
        <f>C6/$Q$1</f>
        <v>36603099.873913333</v>
      </c>
      <c r="E6" s="2">
        <f>E8+E60+E68+E75+E81</f>
        <v>323025485</v>
      </c>
      <c r="F6" s="2">
        <f>E6/$Q$1</f>
        <v>42872849.558696657</v>
      </c>
      <c r="G6" s="21">
        <f>E6/C6*100</f>
        <v>117.12901286060671</v>
      </c>
      <c r="H6" s="2">
        <f>H8+H60+H68+H75+H81</f>
        <v>329030000</v>
      </c>
      <c r="I6" s="346">
        <f>H6/$Q$1+1</f>
        <v>43669786.652664408</v>
      </c>
      <c r="J6" s="21">
        <f>H6/E6*100</f>
        <v>101.85883630822504</v>
      </c>
      <c r="K6" s="2">
        <f>K8+K60+K68+K75+K81</f>
        <v>325000000</v>
      </c>
      <c r="L6" s="346">
        <f>K6/$Q$1</f>
        <v>43134912.734753467</v>
      </c>
      <c r="M6" s="21">
        <f>K6/H6*100</f>
        <v>98.775187672856575</v>
      </c>
      <c r="N6" s="2">
        <f>N8+N60+N68+N75+N81</f>
        <v>337000000</v>
      </c>
      <c r="O6" s="346">
        <f>N6/$Q$1</f>
        <v>44727586.435728975</v>
      </c>
      <c r="P6" s="21">
        <f>N6/K6*100</f>
        <v>103.69230769230768</v>
      </c>
    </row>
    <row r="7" spans="1:18" ht="12.75">
      <c r="A7" s="72"/>
      <c r="B7" s="30"/>
      <c r="C7" s="5"/>
      <c r="D7" s="5"/>
      <c r="E7" s="165"/>
      <c r="F7" s="165"/>
      <c r="G7" s="21"/>
      <c r="H7" s="165"/>
      <c r="I7" s="348"/>
      <c r="J7" s="21"/>
      <c r="K7" s="165"/>
      <c r="L7" s="348"/>
      <c r="M7" s="21"/>
      <c r="N7" s="165"/>
      <c r="O7" s="348"/>
      <c r="P7" s="21"/>
    </row>
    <row r="8" spans="1:18" ht="12.75">
      <c r="A8" s="79" t="s">
        <v>268</v>
      </c>
      <c r="B8" s="29" t="s">
        <v>100</v>
      </c>
      <c r="C8" s="2">
        <f>C9</f>
        <v>253361640</v>
      </c>
      <c r="D8" s="2">
        <f t="shared" ref="D8:D39" si="0">C8/$Q$1</f>
        <v>33626868.405335456</v>
      </c>
      <c r="E8" s="2">
        <f>E9</f>
        <v>278179485</v>
      </c>
      <c r="F8" s="2">
        <f t="shared" ref="F8:F39" si="1">E8/$Q$1</f>
        <v>36920762.492534339</v>
      </c>
      <c r="G8" s="21">
        <f t="shared" ref="G8:G40" si="2">E8/C8*100</f>
        <v>109.79542325349647</v>
      </c>
      <c r="H8" s="2">
        <f>H9</f>
        <v>290811000</v>
      </c>
      <c r="I8" s="346">
        <f t="shared" ref="I8:I39" si="3">H8/$Q$1</f>
        <v>38597252.637865812</v>
      </c>
      <c r="J8" s="21">
        <f t="shared" ref="J8:J58" si="4">H8/E8*100</f>
        <v>104.54077877094352</v>
      </c>
      <c r="K8" s="2">
        <f>K9</f>
        <v>295000000</v>
      </c>
      <c r="L8" s="346">
        <f t="shared" ref="L8:L39" si="5">K8/$Q$1</f>
        <v>39153228.482314683</v>
      </c>
      <c r="M8" s="21">
        <f>K8/H8*100</f>
        <v>101.44045445323596</v>
      </c>
      <c r="N8" s="2">
        <f>N9</f>
        <v>295000000</v>
      </c>
      <c r="O8" s="346">
        <f t="shared" ref="O8:O39" si="6">N8/$Q$1</f>
        <v>39153228.482314683</v>
      </c>
      <c r="P8" s="21">
        <f t="shared" ref="P8:P58" si="7">N8/K8*100</f>
        <v>100</v>
      </c>
    </row>
    <row r="9" spans="1:18" ht="12.75">
      <c r="A9" s="73">
        <v>3</v>
      </c>
      <c r="B9" s="29" t="s">
        <v>63</v>
      </c>
      <c r="C9" s="2">
        <f>C10+C21+C51+C56</f>
        <v>253361640</v>
      </c>
      <c r="D9" s="2">
        <f t="shared" si="0"/>
        <v>33626868.405335456</v>
      </c>
      <c r="E9" s="2">
        <f>E10+E21+E51+E56</f>
        <v>278179485</v>
      </c>
      <c r="F9" s="2">
        <f t="shared" si="1"/>
        <v>36920762.492534339</v>
      </c>
      <c r="G9" s="21">
        <f t="shared" si="2"/>
        <v>109.79542325349647</v>
      </c>
      <c r="H9" s="2">
        <f>H10+H21+H51+H56</f>
        <v>290811000</v>
      </c>
      <c r="I9" s="346">
        <f t="shared" si="3"/>
        <v>38597252.637865812</v>
      </c>
      <c r="J9" s="21">
        <f t="shared" si="4"/>
        <v>104.54077877094352</v>
      </c>
      <c r="K9" s="2">
        <f>K10+K21+K51+K56</f>
        <v>295000000</v>
      </c>
      <c r="L9" s="346">
        <f t="shared" si="5"/>
        <v>39153228.482314683</v>
      </c>
      <c r="M9" s="21">
        <f t="shared" ref="M9:M41" si="8">K9/H9*100</f>
        <v>101.44045445323596</v>
      </c>
      <c r="N9" s="2">
        <f>N10+N21+N51+N56</f>
        <v>295000000</v>
      </c>
      <c r="O9" s="346">
        <f t="shared" si="6"/>
        <v>39153228.482314683</v>
      </c>
      <c r="P9" s="21">
        <f t="shared" si="7"/>
        <v>100</v>
      </c>
    </row>
    <row r="10" spans="1:18" ht="12.75">
      <c r="A10" s="73">
        <v>31</v>
      </c>
      <c r="B10" s="29" t="s">
        <v>64</v>
      </c>
      <c r="C10" s="2">
        <f>C11+C16+C18</f>
        <v>194056557</v>
      </c>
      <c r="D10" s="2">
        <f t="shared" si="0"/>
        <v>25755731.236312959</v>
      </c>
      <c r="E10" s="2">
        <f>E11+E16+E18</f>
        <v>208203185</v>
      </c>
      <c r="F10" s="2">
        <f t="shared" si="1"/>
        <v>27633311.434069943</v>
      </c>
      <c r="G10" s="21">
        <f t="shared" si="2"/>
        <v>107.2899510424685</v>
      </c>
      <c r="H10" s="2">
        <f>H11+H16+H18</f>
        <v>223382000</v>
      </c>
      <c r="I10" s="346">
        <f t="shared" si="3"/>
        <v>29647886.389275994</v>
      </c>
      <c r="J10" s="21">
        <f t="shared" si="4"/>
        <v>107.29038559136355</v>
      </c>
      <c r="K10" s="2">
        <f>K11+K16+K18</f>
        <v>227025000</v>
      </c>
      <c r="L10" s="346">
        <f>K10/$Q$1-1</f>
        <v>30131394.58033048</v>
      </c>
      <c r="M10" s="21">
        <f t="shared" si="8"/>
        <v>101.63083865306963</v>
      </c>
      <c r="N10" s="2">
        <f>N11+N16+N18</f>
        <v>227025000</v>
      </c>
      <c r="O10" s="346">
        <f t="shared" si="6"/>
        <v>30131395.58033048</v>
      </c>
      <c r="P10" s="21">
        <f t="shared" si="7"/>
        <v>100</v>
      </c>
    </row>
    <row r="11" spans="1:18" ht="12.75">
      <c r="A11" s="73">
        <v>311</v>
      </c>
      <c r="B11" s="29" t="s">
        <v>137</v>
      </c>
      <c r="C11" s="2">
        <f>SUM(C12:C15)</f>
        <v>161463198</v>
      </c>
      <c r="D11" s="2">
        <f t="shared" si="0"/>
        <v>21429849.09416683</v>
      </c>
      <c r="E11" s="2">
        <f>SUM(E12:E15)</f>
        <v>170389000</v>
      </c>
      <c r="F11" s="2">
        <f t="shared" si="1"/>
        <v>22614506.602959719</v>
      </c>
      <c r="G11" s="21">
        <f t="shared" si="2"/>
        <v>105.5280720997487</v>
      </c>
      <c r="H11" s="2">
        <f>SUM(H12:H15)</f>
        <v>183150000</v>
      </c>
      <c r="I11" s="346">
        <f t="shared" si="3"/>
        <v>24308182.361138761</v>
      </c>
      <c r="J11" s="21">
        <f t="shared" si="4"/>
        <v>107.48933323160531</v>
      </c>
      <c r="K11" s="2">
        <f>SUM(K12:K15)</f>
        <v>186225000</v>
      </c>
      <c r="L11" s="346">
        <f t="shared" si="5"/>
        <v>24716304.997013737</v>
      </c>
      <c r="M11" s="21">
        <f t="shared" si="8"/>
        <v>101.67895167895166</v>
      </c>
      <c r="N11" s="2">
        <f>SUM(N12:N15)</f>
        <v>186225000</v>
      </c>
      <c r="O11" s="346">
        <f t="shared" si="6"/>
        <v>24716304.997013737</v>
      </c>
      <c r="P11" s="21">
        <f t="shared" si="7"/>
        <v>100</v>
      </c>
    </row>
    <row r="12" spans="1:18" ht="12.75">
      <c r="A12" s="80">
        <v>3111</v>
      </c>
      <c r="B12" s="35" t="s">
        <v>65</v>
      </c>
      <c r="C12" s="7">
        <v>159660721</v>
      </c>
      <c r="D12" s="7">
        <f t="shared" si="0"/>
        <v>21190619.284624062</v>
      </c>
      <c r="E12" s="13">
        <v>167289000</v>
      </c>
      <c r="F12" s="13">
        <f t="shared" si="1"/>
        <v>22203065.896874376</v>
      </c>
      <c r="G12" s="23">
        <f t="shared" si="2"/>
        <v>104.77780568208759</v>
      </c>
      <c r="H12" s="13">
        <v>180050000</v>
      </c>
      <c r="I12" s="349">
        <f t="shared" si="3"/>
        <v>23896741.655053418</v>
      </c>
      <c r="J12" s="23">
        <f t="shared" si="4"/>
        <v>107.62811661256866</v>
      </c>
      <c r="K12" s="13">
        <v>183125000</v>
      </c>
      <c r="L12" s="349">
        <f t="shared" si="5"/>
        <v>24304864.290928394</v>
      </c>
      <c r="M12" s="23">
        <f t="shared" si="8"/>
        <v>101.70785892807555</v>
      </c>
      <c r="N12" s="13">
        <v>183125000</v>
      </c>
      <c r="O12" s="349">
        <f t="shared" si="6"/>
        <v>24304864.290928394</v>
      </c>
      <c r="P12" s="23">
        <f t="shared" si="7"/>
        <v>100</v>
      </c>
    </row>
    <row r="13" spans="1:18" ht="12.75">
      <c r="A13" s="74">
        <v>3112</v>
      </c>
      <c r="B13" s="31" t="s">
        <v>209</v>
      </c>
      <c r="C13" s="7">
        <v>152177</v>
      </c>
      <c r="D13" s="7">
        <f t="shared" si="0"/>
        <v>20197.358816112548</v>
      </c>
      <c r="E13" s="13">
        <v>300000</v>
      </c>
      <c r="F13" s="13">
        <f t="shared" si="1"/>
        <v>39816.842524387816</v>
      </c>
      <c r="G13" s="23">
        <f t="shared" si="2"/>
        <v>197.13885804030832</v>
      </c>
      <c r="H13" s="13">
        <v>300000</v>
      </c>
      <c r="I13" s="349">
        <f t="shared" si="3"/>
        <v>39816.842524387816</v>
      </c>
      <c r="J13" s="23">
        <f t="shared" si="4"/>
        <v>100</v>
      </c>
      <c r="K13" s="13">
        <v>300000</v>
      </c>
      <c r="L13" s="349">
        <f t="shared" si="5"/>
        <v>39816.842524387816</v>
      </c>
      <c r="M13" s="23">
        <f t="shared" si="8"/>
        <v>100</v>
      </c>
      <c r="N13" s="13">
        <v>300000</v>
      </c>
      <c r="O13" s="349">
        <f t="shared" si="6"/>
        <v>39816.842524387816</v>
      </c>
      <c r="P13" s="23">
        <f t="shared" si="7"/>
        <v>100</v>
      </c>
    </row>
    <row r="14" spans="1:18" ht="12.75">
      <c r="A14" s="80">
        <v>3113</v>
      </c>
      <c r="B14" s="35" t="s">
        <v>134</v>
      </c>
      <c r="C14" s="7">
        <v>1209300</v>
      </c>
      <c r="D14" s="7">
        <f t="shared" si="0"/>
        <v>160501.69221580727</v>
      </c>
      <c r="E14" s="13">
        <v>1800000</v>
      </c>
      <c r="F14" s="13">
        <f t="shared" si="1"/>
        <v>238901.05514632689</v>
      </c>
      <c r="G14" s="23">
        <f t="shared" si="2"/>
        <v>148.84644008930786</v>
      </c>
      <c r="H14" s="13">
        <v>1800000</v>
      </c>
      <c r="I14" s="349">
        <f t="shared" si="3"/>
        <v>238901.05514632689</v>
      </c>
      <c r="J14" s="23">
        <f t="shared" si="4"/>
        <v>100</v>
      </c>
      <c r="K14" s="13">
        <v>1800000</v>
      </c>
      <c r="L14" s="349">
        <f t="shared" si="5"/>
        <v>238901.05514632689</v>
      </c>
      <c r="M14" s="23">
        <f t="shared" si="8"/>
        <v>100</v>
      </c>
      <c r="N14" s="13">
        <v>1800000</v>
      </c>
      <c r="O14" s="349">
        <f t="shared" si="6"/>
        <v>238901.05514632689</v>
      </c>
      <c r="P14" s="23">
        <f t="shared" si="7"/>
        <v>100</v>
      </c>
    </row>
    <row r="15" spans="1:18" ht="12.75">
      <c r="A15" s="80">
        <v>3114</v>
      </c>
      <c r="B15" s="35" t="s">
        <v>67</v>
      </c>
      <c r="C15" s="7">
        <v>441000</v>
      </c>
      <c r="D15" s="7">
        <f t="shared" si="0"/>
        <v>58530.758510850086</v>
      </c>
      <c r="E15" s="13">
        <v>1000000</v>
      </c>
      <c r="F15" s="13">
        <f t="shared" si="1"/>
        <v>132722.80841462605</v>
      </c>
      <c r="G15" s="23">
        <f t="shared" si="2"/>
        <v>226.75736961451247</v>
      </c>
      <c r="H15" s="13">
        <v>1000000</v>
      </c>
      <c r="I15" s="349">
        <f>H15/$Q$1-1</f>
        <v>132721.80841462605</v>
      </c>
      <c r="J15" s="23">
        <f t="shared" si="4"/>
        <v>100</v>
      </c>
      <c r="K15" s="13">
        <v>1000000</v>
      </c>
      <c r="L15" s="349">
        <f t="shared" si="5"/>
        <v>132722.80841462605</v>
      </c>
      <c r="M15" s="23">
        <f t="shared" si="8"/>
        <v>100</v>
      </c>
      <c r="N15" s="13">
        <v>1000000</v>
      </c>
      <c r="O15" s="349">
        <f t="shared" si="6"/>
        <v>132722.80841462605</v>
      </c>
      <c r="P15" s="23">
        <f t="shared" si="7"/>
        <v>100</v>
      </c>
    </row>
    <row r="16" spans="1:18" ht="12.75">
      <c r="A16" s="73">
        <v>312</v>
      </c>
      <c r="B16" s="29" t="s">
        <v>68</v>
      </c>
      <c r="C16" s="2">
        <f>C17</f>
        <v>6454018</v>
      </c>
      <c r="D16" s="2">
        <f t="shared" si="0"/>
        <v>856595.39451854792</v>
      </c>
      <c r="E16" s="2">
        <f>E17</f>
        <v>9700000</v>
      </c>
      <c r="F16" s="2">
        <f t="shared" si="1"/>
        <v>1287411.2416218726</v>
      </c>
      <c r="G16" s="21">
        <f t="shared" si="2"/>
        <v>150.29397191021158</v>
      </c>
      <c r="H16" s="2">
        <f>H17</f>
        <v>10000000</v>
      </c>
      <c r="I16" s="346">
        <f t="shared" si="3"/>
        <v>1327228.0841462605</v>
      </c>
      <c r="J16" s="21">
        <f t="shared" si="4"/>
        <v>103.09278350515463</v>
      </c>
      <c r="K16" s="2">
        <f>K17</f>
        <v>10000000</v>
      </c>
      <c r="L16" s="346">
        <f t="shared" si="5"/>
        <v>1327228.0841462605</v>
      </c>
      <c r="M16" s="21">
        <f t="shared" si="8"/>
        <v>100</v>
      </c>
      <c r="N16" s="2">
        <f>N17</f>
        <v>10000000</v>
      </c>
      <c r="O16" s="346">
        <f t="shared" si="6"/>
        <v>1327228.0841462605</v>
      </c>
      <c r="P16" s="21">
        <f t="shared" si="7"/>
        <v>100</v>
      </c>
    </row>
    <row r="17" spans="1:16" ht="12.75">
      <c r="A17" s="154">
        <v>3121</v>
      </c>
      <c r="B17" s="155" t="s">
        <v>68</v>
      </c>
      <c r="C17" s="7">
        <v>6454018</v>
      </c>
      <c r="D17" s="7">
        <f t="shared" si="0"/>
        <v>856595.39451854792</v>
      </c>
      <c r="E17" s="13">
        <v>9700000</v>
      </c>
      <c r="F17" s="13">
        <f t="shared" si="1"/>
        <v>1287411.2416218726</v>
      </c>
      <c r="G17" s="23">
        <f t="shared" si="2"/>
        <v>150.29397191021158</v>
      </c>
      <c r="H17" s="13">
        <v>10000000</v>
      </c>
      <c r="I17" s="349">
        <f t="shared" si="3"/>
        <v>1327228.0841462605</v>
      </c>
      <c r="J17" s="23">
        <f t="shared" si="4"/>
        <v>103.09278350515463</v>
      </c>
      <c r="K17" s="13">
        <v>10000000</v>
      </c>
      <c r="L17" s="349">
        <f t="shared" si="5"/>
        <v>1327228.0841462605</v>
      </c>
      <c r="M17" s="23">
        <f t="shared" si="8"/>
        <v>100</v>
      </c>
      <c r="N17" s="13">
        <v>10000000</v>
      </c>
      <c r="O17" s="349">
        <f t="shared" si="6"/>
        <v>1327228.0841462605</v>
      </c>
      <c r="P17" s="23">
        <f t="shared" si="7"/>
        <v>100</v>
      </c>
    </row>
    <row r="18" spans="1:16" ht="12.75">
      <c r="A18" s="73">
        <v>313</v>
      </c>
      <c r="B18" s="29" t="s">
        <v>69</v>
      </c>
      <c r="C18" s="2">
        <f>SUM(C19:C20)</f>
        <v>26139341</v>
      </c>
      <c r="D18" s="2">
        <f t="shared" si="0"/>
        <v>3469286.7476275796</v>
      </c>
      <c r="E18" s="2">
        <f>SUM(E19:E20)</f>
        <v>28114185</v>
      </c>
      <c r="F18" s="2">
        <f t="shared" si="1"/>
        <v>3731393.5894883536</v>
      </c>
      <c r="G18" s="21">
        <f t="shared" si="2"/>
        <v>107.55506422292743</v>
      </c>
      <c r="H18" s="2">
        <f>SUM(H19:H20)</f>
        <v>30232000</v>
      </c>
      <c r="I18" s="346">
        <f t="shared" si="3"/>
        <v>4012475.9439909747</v>
      </c>
      <c r="J18" s="21">
        <f t="shared" si="4"/>
        <v>107.5329055421667</v>
      </c>
      <c r="K18" s="2">
        <f>SUM(K19:K20)</f>
        <v>30800000</v>
      </c>
      <c r="L18" s="346">
        <f t="shared" si="5"/>
        <v>4087862.4991704822</v>
      </c>
      <c r="M18" s="21">
        <f t="shared" si="8"/>
        <v>101.87880391638001</v>
      </c>
      <c r="N18" s="2">
        <f>SUM(N19:N20)</f>
        <v>30800000</v>
      </c>
      <c r="O18" s="346">
        <f t="shared" si="6"/>
        <v>4087862.4991704822</v>
      </c>
      <c r="P18" s="21">
        <f t="shared" si="7"/>
        <v>100</v>
      </c>
    </row>
    <row r="19" spans="1:16" ht="12.75">
      <c r="A19" s="154">
        <v>3132</v>
      </c>
      <c r="B19" s="155" t="s">
        <v>135</v>
      </c>
      <c r="C19" s="7">
        <v>26139341</v>
      </c>
      <c r="D19" s="7">
        <f t="shared" si="0"/>
        <v>3469286.7476275796</v>
      </c>
      <c r="E19" s="13">
        <v>28114185</v>
      </c>
      <c r="F19" s="13">
        <f t="shared" si="1"/>
        <v>3731393.5894883536</v>
      </c>
      <c r="G19" s="23">
        <f t="shared" si="2"/>
        <v>107.55506422292743</v>
      </c>
      <c r="H19" s="13">
        <v>30232000</v>
      </c>
      <c r="I19" s="349">
        <f t="shared" si="3"/>
        <v>4012475.9439909747</v>
      </c>
      <c r="J19" s="23">
        <f t="shared" si="4"/>
        <v>107.5329055421667</v>
      </c>
      <c r="K19" s="13">
        <v>30800000</v>
      </c>
      <c r="L19" s="349">
        <f t="shared" si="5"/>
        <v>4087862.4991704822</v>
      </c>
      <c r="M19" s="23">
        <f t="shared" si="8"/>
        <v>101.87880391638001</v>
      </c>
      <c r="N19" s="13">
        <v>30800000</v>
      </c>
      <c r="O19" s="349">
        <f t="shared" si="6"/>
        <v>4087862.4991704822</v>
      </c>
      <c r="P19" s="23">
        <f t="shared" si="7"/>
        <v>100</v>
      </c>
    </row>
    <row r="20" spans="1:16" ht="12.75" hidden="1">
      <c r="A20" s="154">
        <v>3133</v>
      </c>
      <c r="B20" s="155" t="s">
        <v>136</v>
      </c>
      <c r="C20" s="7">
        <v>0</v>
      </c>
      <c r="D20" s="7">
        <f t="shared" si="0"/>
        <v>0</v>
      </c>
      <c r="E20" s="13">
        <v>0</v>
      </c>
      <c r="F20" s="13">
        <f t="shared" si="1"/>
        <v>0</v>
      </c>
      <c r="G20" s="159" t="s">
        <v>170</v>
      </c>
      <c r="H20" s="13">
        <v>0</v>
      </c>
      <c r="I20" s="349">
        <f t="shared" si="3"/>
        <v>0</v>
      </c>
      <c r="J20" s="159" t="s">
        <v>170</v>
      </c>
      <c r="K20" s="13">
        <v>0</v>
      </c>
      <c r="L20" s="349">
        <f t="shared" si="5"/>
        <v>0</v>
      </c>
      <c r="M20" s="159" t="s">
        <v>170</v>
      </c>
      <c r="N20" s="13">
        <v>0</v>
      </c>
      <c r="O20" s="349">
        <f t="shared" si="6"/>
        <v>0</v>
      </c>
      <c r="P20" s="159" t="s">
        <v>170</v>
      </c>
    </row>
    <row r="21" spans="1:16" s="167" customFormat="1" ht="12.75">
      <c r="A21" s="73">
        <v>32</v>
      </c>
      <c r="B21" s="156" t="s">
        <v>6</v>
      </c>
      <c r="C21" s="2">
        <f>C22+C26+C32+C44+C42</f>
        <v>58225865</v>
      </c>
      <c r="D21" s="2">
        <f t="shared" si="0"/>
        <v>7727900.3251708802</v>
      </c>
      <c r="E21" s="2">
        <f>E22+E26+E32+E44+E42</f>
        <v>68876300</v>
      </c>
      <c r="F21" s="2">
        <f t="shared" si="1"/>
        <v>9141455.9692083076</v>
      </c>
      <c r="G21" s="21">
        <f t="shared" si="2"/>
        <v>118.29158742424866</v>
      </c>
      <c r="H21" s="2">
        <f>H22+H26+H32+H44+H42</f>
        <v>66529000</v>
      </c>
      <c r="I21" s="346">
        <f t="shared" si="3"/>
        <v>8829915.7210166566</v>
      </c>
      <c r="J21" s="21">
        <f t="shared" si="4"/>
        <v>96.592006248883862</v>
      </c>
      <c r="K21" s="2">
        <f>K22+K26+K32+K44+K42</f>
        <v>67075000</v>
      </c>
      <c r="L21" s="346">
        <f t="shared" si="5"/>
        <v>8902382.3744110428</v>
      </c>
      <c r="M21" s="21">
        <f t="shared" si="8"/>
        <v>100.820694734627</v>
      </c>
      <c r="N21" s="2">
        <f>N22+N26+N32+N44+N42</f>
        <v>67075000</v>
      </c>
      <c r="O21" s="346">
        <f t="shared" si="6"/>
        <v>8902382.3744110428</v>
      </c>
      <c r="P21" s="21">
        <f t="shared" si="7"/>
        <v>100</v>
      </c>
    </row>
    <row r="22" spans="1:16" ht="12.75">
      <c r="A22" s="73">
        <v>321</v>
      </c>
      <c r="B22" s="29" t="s">
        <v>10</v>
      </c>
      <c r="C22" s="2">
        <f>SUM(C23:C25)</f>
        <v>7975852</v>
      </c>
      <c r="D22" s="2">
        <f t="shared" si="0"/>
        <v>1058577.4769394121</v>
      </c>
      <c r="E22" s="2">
        <f>SUM(E23:E25)</f>
        <v>10938000</v>
      </c>
      <c r="F22" s="2">
        <f t="shared" si="1"/>
        <v>1451722.0784391798</v>
      </c>
      <c r="G22" s="21">
        <f t="shared" si="2"/>
        <v>137.13895393244508</v>
      </c>
      <c r="H22" s="2">
        <f>SUM(H23:H25)</f>
        <v>10738000</v>
      </c>
      <c r="I22" s="346">
        <f t="shared" si="3"/>
        <v>1425177.5167562545</v>
      </c>
      <c r="J22" s="21">
        <f t="shared" si="4"/>
        <v>98.171512159444134</v>
      </c>
      <c r="K22" s="2">
        <f>SUM(K23:K25)</f>
        <v>11738000</v>
      </c>
      <c r="L22" s="346">
        <f t="shared" si="5"/>
        <v>1557900.3251708804</v>
      </c>
      <c r="M22" s="21">
        <f t="shared" si="8"/>
        <v>109.31272117712795</v>
      </c>
      <c r="N22" s="2">
        <f>SUM(N23:N25)</f>
        <v>11738000</v>
      </c>
      <c r="O22" s="346">
        <f t="shared" si="6"/>
        <v>1557900.3251708804</v>
      </c>
      <c r="P22" s="21">
        <f t="shared" si="7"/>
        <v>100</v>
      </c>
    </row>
    <row r="23" spans="1:16" ht="12.75">
      <c r="A23" s="154">
        <v>3211</v>
      </c>
      <c r="B23" s="232" t="s">
        <v>70</v>
      </c>
      <c r="C23" s="7">
        <v>1075869</v>
      </c>
      <c r="D23" s="7">
        <f t="shared" si="0"/>
        <v>142792.3551662353</v>
      </c>
      <c r="E23" s="13">
        <v>2000000</v>
      </c>
      <c r="F23" s="13">
        <f t="shared" si="1"/>
        <v>265445.6168292521</v>
      </c>
      <c r="G23" s="23">
        <f t="shared" si="2"/>
        <v>185.89623829666994</v>
      </c>
      <c r="H23" s="13">
        <v>1800000</v>
      </c>
      <c r="I23" s="349">
        <f t="shared" si="3"/>
        <v>238901.05514632689</v>
      </c>
      <c r="J23" s="23">
        <f t="shared" si="4"/>
        <v>90</v>
      </c>
      <c r="K23" s="13">
        <v>2000000</v>
      </c>
      <c r="L23" s="349">
        <f t="shared" si="5"/>
        <v>265445.6168292521</v>
      </c>
      <c r="M23" s="23">
        <f t="shared" si="8"/>
        <v>111.11111111111111</v>
      </c>
      <c r="N23" s="13">
        <v>2000000</v>
      </c>
      <c r="O23" s="349">
        <f t="shared" si="6"/>
        <v>265445.6168292521</v>
      </c>
      <c r="P23" s="23">
        <f t="shared" si="7"/>
        <v>100</v>
      </c>
    </row>
    <row r="24" spans="1:16" ht="12.75">
      <c r="A24" s="154">
        <v>3212</v>
      </c>
      <c r="B24" s="232" t="s">
        <v>71</v>
      </c>
      <c r="C24" s="7">
        <v>6377800</v>
      </c>
      <c r="D24" s="7">
        <f t="shared" si="0"/>
        <v>846479.527506802</v>
      </c>
      <c r="E24" s="13">
        <v>7500000</v>
      </c>
      <c r="F24" s="13">
        <f t="shared" si="1"/>
        <v>995421.06310969533</v>
      </c>
      <c r="G24" s="23">
        <f t="shared" si="2"/>
        <v>117.5954090752297</v>
      </c>
      <c r="H24" s="13">
        <v>7738000</v>
      </c>
      <c r="I24" s="349">
        <f t="shared" si="3"/>
        <v>1027009.0915123763</v>
      </c>
      <c r="J24" s="23">
        <f t="shared" si="4"/>
        <v>103.17333333333335</v>
      </c>
      <c r="K24" s="13">
        <v>8300000</v>
      </c>
      <c r="L24" s="349">
        <f t="shared" si="5"/>
        <v>1101599.3098413963</v>
      </c>
      <c r="M24" s="23">
        <f t="shared" si="8"/>
        <v>107.26285861979841</v>
      </c>
      <c r="N24" s="13">
        <v>8300000</v>
      </c>
      <c r="O24" s="349">
        <f t="shared" si="6"/>
        <v>1101599.3098413963</v>
      </c>
      <c r="P24" s="23">
        <f t="shared" si="7"/>
        <v>100</v>
      </c>
    </row>
    <row r="25" spans="1:16" ht="12.75">
      <c r="A25" s="233">
        <v>3213</v>
      </c>
      <c r="B25" s="234" t="s">
        <v>9</v>
      </c>
      <c r="C25" s="7">
        <v>522183</v>
      </c>
      <c r="D25" s="7">
        <f t="shared" si="0"/>
        <v>69305.594266374668</v>
      </c>
      <c r="E25" s="13">
        <v>1438000</v>
      </c>
      <c r="F25" s="13">
        <f t="shared" si="1"/>
        <v>190855.39850023226</v>
      </c>
      <c r="G25" s="23">
        <f t="shared" si="2"/>
        <v>275.3823851025407</v>
      </c>
      <c r="H25" s="13">
        <v>1200000</v>
      </c>
      <c r="I25" s="349">
        <f>H25/$Q$1+1</f>
        <v>159268.37009755126</v>
      </c>
      <c r="J25" s="23">
        <f t="shared" si="4"/>
        <v>83.449235048678716</v>
      </c>
      <c r="K25" s="13">
        <v>1438000</v>
      </c>
      <c r="L25" s="349">
        <f t="shared" si="5"/>
        <v>190855.39850023226</v>
      </c>
      <c r="M25" s="23">
        <f t="shared" si="8"/>
        <v>119.83333333333333</v>
      </c>
      <c r="N25" s="13">
        <v>1438000</v>
      </c>
      <c r="O25" s="349">
        <f t="shared" si="6"/>
        <v>190855.39850023226</v>
      </c>
      <c r="P25" s="23">
        <f t="shared" si="7"/>
        <v>100</v>
      </c>
    </row>
    <row r="26" spans="1:16" ht="12.75">
      <c r="A26" s="73">
        <v>322</v>
      </c>
      <c r="B26" s="29" t="s">
        <v>72</v>
      </c>
      <c r="C26" s="2">
        <f>SUM(C27:C31)</f>
        <v>9982234</v>
      </c>
      <c r="D26" s="2">
        <f t="shared" si="0"/>
        <v>1324870.1307319661</v>
      </c>
      <c r="E26" s="2">
        <f>SUM(E27:E31)</f>
        <v>13550000</v>
      </c>
      <c r="F26" s="2">
        <f t="shared" si="1"/>
        <v>1798394.0540181829</v>
      </c>
      <c r="G26" s="21">
        <f t="shared" si="2"/>
        <v>135.7411577408424</v>
      </c>
      <c r="H26" s="2">
        <f>SUM(H27:H31)</f>
        <v>11350000</v>
      </c>
      <c r="I26" s="346">
        <f t="shared" si="3"/>
        <v>1506403.8755060057</v>
      </c>
      <c r="J26" s="21">
        <f t="shared" si="4"/>
        <v>83.763837638376387</v>
      </c>
      <c r="K26" s="2">
        <f>SUM(K27:K31)</f>
        <v>11350000</v>
      </c>
      <c r="L26" s="346">
        <f t="shared" si="5"/>
        <v>1506403.8755060057</v>
      </c>
      <c r="M26" s="21">
        <f t="shared" si="8"/>
        <v>100</v>
      </c>
      <c r="N26" s="2">
        <f>SUM(N27:N31)</f>
        <v>11350000</v>
      </c>
      <c r="O26" s="346">
        <f t="shared" si="6"/>
        <v>1506403.8755060057</v>
      </c>
      <c r="P26" s="21">
        <f t="shared" si="7"/>
        <v>100</v>
      </c>
    </row>
    <row r="27" spans="1:16" ht="12.75">
      <c r="A27" s="235">
        <v>3221</v>
      </c>
      <c r="B27" s="35" t="s">
        <v>73</v>
      </c>
      <c r="C27" s="7">
        <v>1738068</v>
      </c>
      <c r="D27" s="7">
        <f t="shared" si="0"/>
        <v>230681.26617559226</v>
      </c>
      <c r="E27" s="13">
        <v>2100000</v>
      </c>
      <c r="F27" s="13">
        <f t="shared" si="1"/>
        <v>278717.89767071471</v>
      </c>
      <c r="G27" s="23">
        <f t="shared" si="2"/>
        <v>120.8238112663026</v>
      </c>
      <c r="H27" s="13">
        <v>2100000</v>
      </c>
      <c r="I27" s="349">
        <f t="shared" si="3"/>
        <v>278717.89767071471</v>
      </c>
      <c r="J27" s="23">
        <f t="shared" si="4"/>
        <v>100</v>
      </c>
      <c r="K27" s="13">
        <v>2100000</v>
      </c>
      <c r="L27" s="349">
        <f t="shared" si="5"/>
        <v>278717.89767071471</v>
      </c>
      <c r="M27" s="23">
        <f t="shared" si="8"/>
        <v>100</v>
      </c>
      <c r="N27" s="13">
        <v>2100000</v>
      </c>
      <c r="O27" s="349">
        <f t="shared" si="6"/>
        <v>278717.89767071471</v>
      </c>
      <c r="P27" s="23">
        <f t="shared" si="7"/>
        <v>100</v>
      </c>
    </row>
    <row r="28" spans="1:16" ht="12.75">
      <c r="A28" s="235">
        <v>3222</v>
      </c>
      <c r="B28" s="35" t="s">
        <v>74</v>
      </c>
      <c r="C28" s="7">
        <v>727354</v>
      </c>
      <c r="D28" s="7">
        <f t="shared" si="0"/>
        <v>96536.465591611908</v>
      </c>
      <c r="E28" s="13">
        <v>1000000</v>
      </c>
      <c r="F28" s="13">
        <f t="shared" si="1"/>
        <v>132722.80841462605</v>
      </c>
      <c r="G28" s="338">
        <v>0</v>
      </c>
      <c r="H28" s="13">
        <v>1000000</v>
      </c>
      <c r="I28" s="349">
        <f t="shared" si="3"/>
        <v>132722.80841462605</v>
      </c>
      <c r="J28" s="159">
        <f t="shared" si="4"/>
        <v>100</v>
      </c>
      <c r="K28" s="13">
        <v>1000000</v>
      </c>
      <c r="L28" s="349">
        <f t="shared" si="5"/>
        <v>132722.80841462605</v>
      </c>
      <c r="M28" s="23">
        <f t="shared" si="8"/>
        <v>100</v>
      </c>
      <c r="N28" s="13">
        <v>1000000</v>
      </c>
      <c r="O28" s="349">
        <f t="shared" si="6"/>
        <v>132722.80841462605</v>
      </c>
      <c r="P28" s="23">
        <f t="shared" si="7"/>
        <v>100</v>
      </c>
    </row>
    <row r="29" spans="1:16" ht="12.75">
      <c r="A29" s="235">
        <v>3223</v>
      </c>
      <c r="B29" s="35" t="s">
        <v>75</v>
      </c>
      <c r="C29" s="7">
        <v>6921224</v>
      </c>
      <c r="D29" s="7">
        <f t="shared" si="0"/>
        <v>918604.28694671171</v>
      </c>
      <c r="E29" s="13">
        <v>9000000</v>
      </c>
      <c r="F29" s="13">
        <f t="shared" si="1"/>
        <v>1194505.2757316343</v>
      </c>
      <c r="G29" s="23">
        <f t="shared" si="2"/>
        <v>130.03480309263219</v>
      </c>
      <c r="H29" s="13">
        <v>7750000</v>
      </c>
      <c r="I29" s="349">
        <f t="shared" si="3"/>
        <v>1028601.7652133518</v>
      </c>
      <c r="J29" s="23">
        <f t="shared" si="4"/>
        <v>86.111111111111114</v>
      </c>
      <c r="K29" s="13">
        <v>7750000</v>
      </c>
      <c r="L29" s="349">
        <f t="shared" si="5"/>
        <v>1028601.7652133518</v>
      </c>
      <c r="M29" s="23">
        <f t="shared" si="8"/>
        <v>100</v>
      </c>
      <c r="N29" s="13">
        <v>7750000</v>
      </c>
      <c r="O29" s="349">
        <f t="shared" si="6"/>
        <v>1028601.7652133518</v>
      </c>
      <c r="P29" s="23">
        <f t="shared" si="7"/>
        <v>100</v>
      </c>
    </row>
    <row r="30" spans="1:16" ht="12.75">
      <c r="A30" s="235">
        <v>3224</v>
      </c>
      <c r="B30" s="236" t="s">
        <v>11</v>
      </c>
      <c r="C30" s="7">
        <v>475800</v>
      </c>
      <c r="D30" s="7">
        <f t="shared" si="0"/>
        <v>63149.51224367907</v>
      </c>
      <c r="E30" s="13">
        <v>650000</v>
      </c>
      <c r="F30" s="13">
        <f t="shared" si="1"/>
        <v>86269.825469506934</v>
      </c>
      <c r="G30" s="23">
        <f t="shared" si="2"/>
        <v>136.61202185792348</v>
      </c>
      <c r="H30" s="13">
        <v>350000</v>
      </c>
      <c r="I30" s="349">
        <f t="shared" si="3"/>
        <v>46452.982945119118</v>
      </c>
      <c r="J30" s="23">
        <f t="shared" si="4"/>
        <v>53.846153846153847</v>
      </c>
      <c r="K30" s="13">
        <v>350000</v>
      </c>
      <c r="L30" s="349">
        <f t="shared" si="5"/>
        <v>46452.982945119118</v>
      </c>
      <c r="M30" s="23">
        <f t="shared" si="8"/>
        <v>100</v>
      </c>
      <c r="N30" s="13">
        <v>350000</v>
      </c>
      <c r="O30" s="349">
        <f t="shared" si="6"/>
        <v>46452.982945119118</v>
      </c>
      <c r="P30" s="23">
        <f t="shared" si="7"/>
        <v>100</v>
      </c>
    </row>
    <row r="31" spans="1:16" ht="12.75">
      <c r="A31" s="235">
        <v>3225</v>
      </c>
      <c r="B31" s="236" t="s">
        <v>13</v>
      </c>
      <c r="C31" s="7">
        <v>119788</v>
      </c>
      <c r="D31" s="7">
        <f t="shared" si="0"/>
        <v>15898.599774371225</v>
      </c>
      <c r="E31" s="13">
        <v>800000</v>
      </c>
      <c r="F31" s="13">
        <f t="shared" si="1"/>
        <v>106178.24673170084</v>
      </c>
      <c r="G31" s="23">
        <f t="shared" si="2"/>
        <v>667.84652886766617</v>
      </c>
      <c r="H31" s="13">
        <v>150000</v>
      </c>
      <c r="I31" s="349">
        <f t="shared" si="3"/>
        <v>19908.421262193908</v>
      </c>
      <c r="J31" s="23">
        <f t="shared" si="4"/>
        <v>18.75</v>
      </c>
      <c r="K31" s="13">
        <v>150000</v>
      </c>
      <c r="L31" s="349">
        <f t="shared" si="5"/>
        <v>19908.421262193908</v>
      </c>
      <c r="M31" s="23">
        <f t="shared" si="8"/>
        <v>100</v>
      </c>
      <c r="N31" s="13">
        <v>150000</v>
      </c>
      <c r="O31" s="349">
        <f t="shared" si="6"/>
        <v>19908.421262193908</v>
      </c>
      <c r="P31" s="23">
        <f t="shared" si="7"/>
        <v>100</v>
      </c>
    </row>
    <row r="32" spans="1:16" ht="12.75">
      <c r="A32" s="73">
        <v>323</v>
      </c>
      <c r="B32" s="29" t="s">
        <v>14</v>
      </c>
      <c r="C32" s="2">
        <f>SUM(C33:C41)</f>
        <v>36069162</v>
      </c>
      <c r="D32" s="2">
        <f t="shared" si="0"/>
        <v>4787200.4778021099</v>
      </c>
      <c r="E32" s="2">
        <f>SUM(E33:E41)</f>
        <v>38888000</v>
      </c>
      <c r="F32" s="2">
        <f t="shared" si="1"/>
        <v>5161324.5736279776</v>
      </c>
      <c r="G32" s="21">
        <f t="shared" si="2"/>
        <v>107.81509146234116</v>
      </c>
      <c r="H32" s="2">
        <f>SUM(H33:H41)</f>
        <v>38888000</v>
      </c>
      <c r="I32" s="346">
        <f>H32/$Q$1</f>
        <v>5161324.5736279776</v>
      </c>
      <c r="J32" s="21">
        <f t="shared" si="4"/>
        <v>100</v>
      </c>
      <c r="K32" s="2">
        <f>SUM(K33:K41)</f>
        <v>38434000</v>
      </c>
      <c r="L32" s="346">
        <f t="shared" si="5"/>
        <v>5101068.4186077379</v>
      </c>
      <c r="M32" s="21">
        <f t="shared" si="8"/>
        <v>98.832544743879851</v>
      </c>
      <c r="N32" s="2">
        <f>SUM(N33:N41)</f>
        <v>38434000</v>
      </c>
      <c r="O32" s="346">
        <f t="shared" si="6"/>
        <v>5101068.4186077379</v>
      </c>
      <c r="P32" s="21">
        <f t="shared" si="7"/>
        <v>100</v>
      </c>
    </row>
    <row r="33" spans="1:16" ht="12.75">
      <c r="A33" s="80">
        <v>3231</v>
      </c>
      <c r="B33" s="1" t="s">
        <v>76</v>
      </c>
      <c r="C33" s="7">
        <v>3706452</v>
      </c>
      <c r="D33" s="7">
        <f t="shared" si="0"/>
        <v>491930.71869400755</v>
      </c>
      <c r="E33" s="13">
        <v>4200000</v>
      </c>
      <c r="F33" s="13">
        <f t="shared" si="1"/>
        <v>557435.79534142942</v>
      </c>
      <c r="G33" s="23">
        <f t="shared" si="2"/>
        <v>113.31591505839008</v>
      </c>
      <c r="H33" s="13">
        <v>4200000</v>
      </c>
      <c r="I33" s="349">
        <f t="shared" si="3"/>
        <v>557435.79534142942</v>
      </c>
      <c r="J33" s="23">
        <f t="shared" si="4"/>
        <v>100</v>
      </c>
      <c r="K33" s="13">
        <v>4200000</v>
      </c>
      <c r="L33" s="349">
        <f t="shared" si="5"/>
        <v>557435.79534142942</v>
      </c>
      <c r="M33" s="23">
        <f t="shared" si="8"/>
        <v>100</v>
      </c>
      <c r="N33" s="13">
        <v>4200000</v>
      </c>
      <c r="O33" s="349">
        <f t="shared" si="6"/>
        <v>557435.79534142942</v>
      </c>
      <c r="P33" s="23">
        <f t="shared" si="7"/>
        <v>100</v>
      </c>
    </row>
    <row r="34" spans="1:16" ht="12.75">
      <c r="A34" s="80">
        <v>3232</v>
      </c>
      <c r="B34" s="236" t="s">
        <v>15</v>
      </c>
      <c r="C34" s="7">
        <v>3469993</v>
      </c>
      <c r="D34" s="7">
        <f t="shared" si="0"/>
        <v>460547.21613909345</v>
      </c>
      <c r="E34" s="13">
        <v>4358000</v>
      </c>
      <c r="F34" s="13">
        <f t="shared" si="1"/>
        <v>578405.99907094031</v>
      </c>
      <c r="G34" s="23">
        <f t="shared" si="2"/>
        <v>125.59103145164848</v>
      </c>
      <c r="H34" s="13">
        <v>4358000</v>
      </c>
      <c r="I34" s="349">
        <f t="shared" si="3"/>
        <v>578405.99907094031</v>
      </c>
      <c r="J34" s="23">
        <f t="shared" si="4"/>
        <v>100</v>
      </c>
      <c r="K34" s="13">
        <v>4358000</v>
      </c>
      <c r="L34" s="349">
        <f t="shared" si="5"/>
        <v>578405.99907094031</v>
      </c>
      <c r="M34" s="23">
        <f t="shared" si="8"/>
        <v>100</v>
      </c>
      <c r="N34" s="13">
        <v>4358000</v>
      </c>
      <c r="O34" s="349">
        <f t="shared" si="6"/>
        <v>578405.99907094031</v>
      </c>
      <c r="P34" s="23">
        <f t="shared" si="7"/>
        <v>100</v>
      </c>
    </row>
    <row r="35" spans="1:16" ht="12.75">
      <c r="A35" s="80">
        <v>3233</v>
      </c>
      <c r="B35" s="237" t="s">
        <v>77</v>
      </c>
      <c r="C35" s="7">
        <v>71397</v>
      </c>
      <c r="D35" s="7">
        <f t="shared" si="0"/>
        <v>9476.0103523790567</v>
      </c>
      <c r="E35" s="13">
        <v>400000</v>
      </c>
      <c r="F35" s="13">
        <f t="shared" si="1"/>
        <v>53089.123365850421</v>
      </c>
      <c r="G35" s="23">
        <f t="shared" si="2"/>
        <v>560.24762945221789</v>
      </c>
      <c r="H35" s="13">
        <v>400000</v>
      </c>
      <c r="I35" s="349">
        <f t="shared" si="3"/>
        <v>53089.123365850421</v>
      </c>
      <c r="J35" s="23">
        <f t="shared" si="4"/>
        <v>100</v>
      </c>
      <c r="K35" s="13">
        <v>400000</v>
      </c>
      <c r="L35" s="349">
        <f t="shared" si="5"/>
        <v>53089.123365850421</v>
      </c>
      <c r="M35" s="23">
        <f t="shared" si="8"/>
        <v>100</v>
      </c>
      <c r="N35" s="13">
        <v>400000</v>
      </c>
      <c r="O35" s="349">
        <f t="shared" si="6"/>
        <v>53089.123365850421</v>
      </c>
      <c r="P35" s="23">
        <f t="shared" si="7"/>
        <v>100</v>
      </c>
    </row>
    <row r="36" spans="1:16" ht="12.75">
      <c r="A36" s="80">
        <v>3234</v>
      </c>
      <c r="B36" s="237" t="s">
        <v>78</v>
      </c>
      <c r="C36" s="7">
        <v>903339</v>
      </c>
      <c r="D36" s="7">
        <f t="shared" si="0"/>
        <v>119893.68903045988</v>
      </c>
      <c r="E36" s="13">
        <v>1100000</v>
      </c>
      <c r="F36" s="13">
        <f t="shared" si="1"/>
        <v>145995.08925608866</v>
      </c>
      <c r="G36" s="23">
        <f t="shared" si="2"/>
        <v>121.77045383848146</v>
      </c>
      <c r="H36" s="13">
        <v>1300000</v>
      </c>
      <c r="I36" s="349">
        <f t="shared" si="3"/>
        <v>172539.65093901387</v>
      </c>
      <c r="J36" s="23">
        <f t="shared" si="4"/>
        <v>118.18181818181819</v>
      </c>
      <c r="K36" s="13">
        <v>1300000</v>
      </c>
      <c r="L36" s="349">
        <f t="shared" si="5"/>
        <v>172539.65093901387</v>
      </c>
      <c r="M36" s="23">
        <f t="shared" si="8"/>
        <v>100</v>
      </c>
      <c r="N36" s="13">
        <v>1300000</v>
      </c>
      <c r="O36" s="349">
        <f t="shared" si="6"/>
        <v>172539.65093901387</v>
      </c>
      <c r="P36" s="23">
        <f t="shared" si="7"/>
        <v>100</v>
      </c>
    </row>
    <row r="37" spans="1:16" ht="12.75">
      <c r="A37" s="80">
        <v>3235</v>
      </c>
      <c r="B37" s="237" t="s">
        <v>79</v>
      </c>
      <c r="C37" s="7">
        <v>10312673</v>
      </c>
      <c r="D37" s="7">
        <f t="shared" si="0"/>
        <v>1368726.9228216868</v>
      </c>
      <c r="E37" s="13">
        <v>9500000</v>
      </c>
      <c r="F37" s="13">
        <f t="shared" si="1"/>
        <v>1260866.6799389475</v>
      </c>
      <c r="G37" s="23">
        <f t="shared" si="2"/>
        <v>92.119666744014864</v>
      </c>
      <c r="H37" s="13">
        <v>9700000</v>
      </c>
      <c r="I37" s="349">
        <f t="shared" si="3"/>
        <v>1287411.2416218726</v>
      </c>
      <c r="J37" s="23">
        <f t="shared" si="4"/>
        <v>102.10526315789474</v>
      </c>
      <c r="K37" s="13">
        <v>9246000</v>
      </c>
      <c r="L37" s="349">
        <f t="shared" si="5"/>
        <v>1227155.0866016324</v>
      </c>
      <c r="M37" s="23">
        <f t="shared" si="8"/>
        <v>95.319587628865975</v>
      </c>
      <c r="N37" s="13">
        <v>9246000</v>
      </c>
      <c r="O37" s="349">
        <f t="shared" si="6"/>
        <v>1227155.0866016324</v>
      </c>
      <c r="P37" s="23">
        <f t="shared" si="7"/>
        <v>100</v>
      </c>
    </row>
    <row r="38" spans="1:16" ht="12.75">
      <c r="A38" s="80">
        <v>3236</v>
      </c>
      <c r="B38" s="237" t="s">
        <v>191</v>
      </c>
      <c r="C38" s="7">
        <v>576921</v>
      </c>
      <c r="D38" s="7">
        <f t="shared" si="0"/>
        <v>76570.575353374472</v>
      </c>
      <c r="E38" s="13">
        <v>900000</v>
      </c>
      <c r="F38" s="13">
        <f t="shared" si="1"/>
        <v>119450.52757316345</v>
      </c>
      <c r="G38" s="23">
        <f t="shared" si="2"/>
        <v>156.00056160202175</v>
      </c>
      <c r="H38" s="13">
        <v>500000</v>
      </c>
      <c r="I38" s="349">
        <f t="shared" si="3"/>
        <v>66361.404207313026</v>
      </c>
      <c r="J38" s="23">
        <f t="shared" si="4"/>
        <v>55.555555555555557</v>
      </c>
      <c r="K38" s="13">
        <v>500000</v>
      </c>
      <c r="L38" s="349">
        <f t="shared" si="5"/>
        <v>66361.404207313026</v>
      </c>
      <c r="M38" s="23">
        <f t="shared" si="8"/>
        <v>100</v>
      </c>
      <c r="N38" s="13">
        <v>500000</v>
      </c>
      <c r="O38" s="349">
        <f t="shared" si="6"/>
        <v>66361.404207313026</v>
      </c>
      <c r="P38" s="23">
        <f t="shared" si="7"/>
        <v>100</v>
      </c>
    </row>
    <row r="39" spans="1:16" ht="12.75">
      <c r="A39" s="80">
        <v>3237</v>
      </c>
      <c r="B39" s="236" t="s">
        <v>16</v>
      </c>
      <c r="C39" s="7">
        <v>3917533</v>
      </c>
      <c r="D39" s="7">
        <f t="shared" si="0"/>
        <v>519945.98181697523</v>
      </c>
      <c r="E39" s="13">
        <v>4930000</v>
      </c>
      <c r="F39" s="13">
        <f t="shared" si="1"/>
        <v>654323.44548410643</v>
      </c>
      <c r="G39" s="23">
        <f t="shared" si="2"/>
        <v>125.84450469211109</v>
      </c>
      <c r="H39" s="13">
        <v>4930000</v>
      </c>
      <c r="I39" s="349">
        <f t="shared" si="3"/>
        <v>654323.44548410643</v>
      </c>
      <c r="J39" s="23">
        <f t="shared" si="4"/>
        <v>100</v>
      </c>
      <c r="K39" s="13">
        <v>4930000</v>
      </c>
      <c r="L39" s="349">
        <f t="shared" si="5"/>
        <v>654323.44548410643</v>
      </c>
      <c r="M39" s="23">
        <f t="shared" si="8"/>
        <v>100</v>
      </c>
      <c r="N39" s="13">
        <v>4930000</v>
      </c>
      <c r="O39" s="349">
        <f t="shared" si="6"/>
        <v>654323.44548410643</v>
      </c>
      <c r="P39" s="23">
        <f t="shared" si="7"/>
        <v>100</v>
      </c>
    </row>
    <row r="40" spans="1:16" ht="12.75">
      <c r="A40" s="14">
        <v>3238</v>
      </c>
      <c r="B40" s="15" t="s">
        <v>208</v>
      </c>
      <c r="C40" s="7">
        <v>9893767</v>
      </c>
      <c r="D40" s="7">
        <f t="shared" ref="D40:D58" si="9">C40/$Q$1</f>
        <v>1313128.5420399494</v>
      </c>
      <c r="E40" s="13">
        <v>9500000</v>
      </c>
      <c r="F40" s="13">
        <f t="shared" ref="F40:F58" si="10">E40/$Q$1</f>
        <v>1260866.6799389475</v>
      </c>
      <c r="G40" s="23">
        <f t="shared" si="2"/>
        <v>96.020049794987088</v>
      </c>
      <c r="H40" s="13">
        <v>9500000</v>
      </c>
      <c r="I40" s="349">
        <f>H40/$Q$1</f>
        <v>1260866.6799389475</v>
      </c>
      <c r="J40" s="23">
        <f t="shared" si="4"/>
        <v>100</v>
      </c>
      <c r="K40" s="13">
        <v>9500000</v>
      </c>
      <c r="L40" s="349">
        <f t="shared" ref="L40:L58" si="11">K40/$Q$1</f>
        <v>1260866.6799389475</v>
      </c>
      <c r="M40" s="23">
        <f t="shared" si="8"/>
        <v>100</v>
      </c>
      <c r="N40" s="13">
        <v>9500000</v>
      </c>
      <c r="O40" s="349">
        <f t="shared" ref="O40:O58" si="12">N40/$Q$1</f>
        <v>1260866.6799389475</v>
      </c>
      <c r="P40" s="23">
        <f t="shared" si="7"/>
        <v>100</v>
      </c>
    </row>
    <row r="41" spans="1:16" ht="12.75">
      <c r="A41" s="80">
        <v>3239</v>
      </c>
      <c r="B41" s="236" t="s">
        <v>80</v>
      </c>
      <c r="C41" s="7">
        <v>3217087</v>
      </c>
      <c r="D41" s="7">
        <f t="shared" si="9"/>
        <v>426980.82155418408</v>
      </c>
      <c r="E41" s="13">
        <v>4000000</v>
      </c>
      <c r="F41" s="13">
        <f t="shared" si="10"/>
        <v>530891.23365850421</v>
      </c>
      <c r="G41" s="23">
        <f t="shared" ref="G41:G58" si="13">E41/C41*100</f>
        <v>124.33608416558208</v>
      </c>
      <c r="H41" s="13">
        <v>4000000</v>
      </c>
      <c r="I41" s="349">
        <f>H41/$Q$1+1</f>
        <v>530892.23365850421</v>
      </c>
      <c r="J41" s="23">
        <f t="shared" si="4"/>
        <v>100</v>
      </c>
      <c r="K41" s="13">
        <v>4000000</v>
      </c>
      <c r="L41" s="349">
        <f t="shared" si="11"/>
        <v>530891.23365850421</v>
      </c>
      <c r="M41" s="23">
        <f t="shared" si="8"/>
        <v>100</v>
      </c>
      <c r="N41" s="13">
        <v>4000000</v>
      </c>
      <c r="O41" s="349">
        <f t="shared" si="12"/>
        <v>530891.23365850421</v>
      </c>
      <c r="P41" s="23">
        <f t="shared" si="7"/>
        <v>100</v>
      </c>
    </row>
    <row r="42" spans="1:16" ht="12.75" hidden="1">
      <c r="A42" s="79">
        <v>324</v>
      </c>
      <c r="B42" s="238" t="s">
        <v>218</v>
      </c>
      <c r="C42" s="81">
        <f>C43</f>
        <v>0</v>
      </c>
      <c r="D42" s="81">
        <f t="shared" si="9"/>
        <v>0</v>
      </c>
      <c r="E42" s="81">
        <f>E43</f>
        <v>0</v>
      </c>
      <c r="F42" s="81">
        <f t="shared" si="10"/>
        <v>0</v>
      </c>
      <c r="G42" s="160" t="s">
        <v>170</v>
      </c>
      <c r="H42" s="81">
        <f>H43</f>
        <v>0</v>
      </c>
      <c r="I42" s="350">
        <f t="shared" ref="I42:I58" si="14">H42/$Q$1</f>
        <v>0</v>
      </c>
      <c r="J42" s="160" t="s">
        <v>170</v>
      </c>
      <c r="K42" s="81">
        <f>K43</f>
        <v>0</v>
      </c>
      <c r="L42" s="350">
        <f t="shared" si="11"/>
        <v>0</v>
      </c>
      <c r="M42" s="160" t="s">
        <v>170</v>
      </c>
      <c r="N42" s="81">
        <f>N43</f>
        <v>0</v>
      </c>
      <c r="O42" s="350">
        <f t="shared" si="12"/>
        <v>0</v>
      </c>
      <c r="P42" s="160" t="s">
        <v>170</v>
      </c>
    </row>
    <row r="43" spans="1:16" ht="12.75" hidden="1">
      <c r="A43" s="80">
        <v>3241</v>
      </c>
      <c r="B43" s="236" t="s">
        <v>218</v>
      </c>
      <c r="C43" s="7">
        <v>0</v>
      </c>
      <c r="D43" s="7">
        <f t="shared" si="9"/>
        <v>0</v>
      </c>
      <c r="E43" s="13">
        <v>0</v>
      </c>
      <c r="F43" s="13">
        <f t="shared" si="10"/>
        <v>0</v>
      </c>
      <c r="G43" s="159" t="s">
        <v>170</v>
      </c>
      <c r="H43" s="13">
        <v>0</v>
      </c>
      <c r="I43" s="349">
        <f t="shared" si="14"/>
        <v>0</v>
      </c>
      <c r="J43" s="159" t="s">
        <v>170</v>
      </c>
      <c r="K43" s="13">
        <v>0</v>
      </c>
      <c r="L43" s="349">
        <f t="shared" si="11"/>
        <v>0</v>
      </c>
      <c r="M43" s="159" t="s">
        <v>170</v>
      </c>
      <c r="N43" s="13">
        <v>0</v>
      </c>
      <c r="O43" s="349">
        <f t="shared" si="12"/>
        <v>0</v>
      </c>
      <c r="P43" s="159" t="s">
        <v>170</v>
      </c>
    </row>
    <row r="44" spans="1:16" ht="12.75">
      <c r="A44" s="73">
        <v>329</v>
      </c>
      <c r="B44" s="29" t="s">
        <v>82</v>
      </c>
      <c r="C44" s="2">
        <f>SUM(C45:C50)</f>
        <v>4198617</v>
      </c>
      <c r="D44" s="2">
        <f t="shared" si="9"/>
        <v>557252.23969739198</v>
      </c>
      <c r="E44" s="2">
        <f>SUM(E45:E50)</f>
        <v>5500300</v>
      </c>
      <c r="F44" s="2">
        <f t="shared" si="10"/>
        <v>730015.26312296768</v>
      </c>
      <c r="G44" s="21">
        <f t="shared" si="13"/>
        <v>131.00266111436218</v>
      </c>
      <c r="H44" s="2">
        <f>SUM(H45:H50)</f>
        <v>5553000</v>
      </c>
      <c r="I44" s="346">
        <f t="shared" si="14"/>
        <v>737009.75512641843</v>
      </c>
      <c r="J44" s="21">
        <f t="shared" si="4"/>
        <v>100.95812955656965</v>
      </c>
      <c r="K44" s="2">
        <f>SUM(K45:K50)</f>
        <v>5553000</v>
      </c>
      <c r="L44" s="346">
        <f t="shared" si="11"/>
        <v>737009.75512641843</v>
      </c>
      <c r="M44" s="21">
        <f t="shared" ref="M44:M58" si="15">K44/H44*100</f>
        <v>100</v>
      </c>
      <c r="N44" s="2">
        <f>SUM(N45:N50)</f>
        <v>5553000</v>
      </c>
      <c r="O44" s="346">
        <f t="shared" si="12"/>
        <v>737009.75512641843</v>
      </c>
      <c r="P44" s="21">
        <f t="shared" si="7"/>
        <v>100</v>
      </c>
    </row>
    <row r="45" spans="1:16" ht="12.75">
      <c r="A45" s="80">
        <v>3291</v>
      </c>
      <c r="B45" s="35" t="s">
        <v>119</v>
      </c>
      <c r="C45" s="7">
        <v>91884</v>
      </c>
      <c r="D45" s="7">
        <f t="shared" si="9"/>
        <v>12195.1025283695</v>
      </c>
      <c r="E45" s="7">
        <v>300000</v>
      </c>
      <c r="F45" s="7">
        <f t="shared" si="10"/>
        <v>39816.842524387816</v>
      </c>
      <c r="G45" s="23">
        <f t="shared" si="13"/>
        <v>326.49862870575947</v>
      </c>
      <c r="H45" s="7">
        <v>300000</v>
      </c>
      <c r="I45" s="351">
        <f t="shared" si="14"/>
        <v>39816.842524387816</v>
      </c>
      <c r="J45" s="23">
        <f t="shared" si="4"/>
        <v>100</v>
      </c>
      <c r="K45" s="7">
        <v>300000</v>
      </c>
      <c r="L45" s="351">
        <f t="shared" si="11"/>
        <v>39816.842524387816</v>
      </c>
      <c r="M45" s="23">
        <f t="shared" si="15"/>
        <v>100</v>
      </c>
      <c r="N45" s="7">
        <v>300000</v>
      </c>
      <c r="O45" s="351">
        <f t="shared" si="12"/>
        <v>39816.842524387816</v>
      </c>
      <c r="P45" s="23">
        <f t="shared" si="7"/>
        <v>100</v>
      </c>
    </row>
    <row r="46" spans="1:16" ht="12.75">
      <c r="A46" s="80">
        <v>3292</v>
      </c>
      <c r="B46" s="35" t="s">
        <v>83</v>
      </c>
      <c r="C46" s="7">
        <v>873570</v>
      </c>
      <c r="D46" s="7">
        <f t="shared" si="9"/>
        <v>115942.66374676487</v>
      </c>
      <c r="E46" s="13">
        <v>1200000</v>
      </c>
      <c r="F46" s="13">
        <f t="shared" si="10"/>
        <v>159267.37009755126</v>
      </c>
      <c r="G46" s="23">
        <f t="shared" si="13"/>
        <v>137.36735464816786</v>
      </c>
      <c r="H46" s="13">
        <v>1200000</v>
      </c>
      <c r="I46" s="349">
        <f t="shared" si="14"/>
        <v>159267.37009755126</v>
      </c>
      <c r="J46" s="23">
        <f t="shared" si="4"/>
        <v>100</v>
      </c>
      <c r="K46" s="13">
        <v>1200000</v>
      </c>
      <c r="L46" s="349">
        <f t="shared" si="11"/>
        <v>159267.37009755126</v>
      </c>
      <c r="M46" s="23">
        <f t="shared" si="15"/>
        <v>100</v>
      </c>
      <c r="N46" s="13">
        <v>1200000</v>
      </c>
      <c r="O46" s="349">
        <f t="shared" si="12"/>
        <v>159267.37009755126</v>
      </c>
      <c r="P46" s="23">
        <f t="shared" si="7"/>
        <v>100</v>
      </c>
    </row>
    <row r="47" spans="1:16" ht="12.75">
      <c r="A47" s="80">
        <v>3293</v>
      </c>
      <c r="B47" s="35" t="s">
        <v>84</v>
      </c>
      <c r="C47" s="7">
        <v>78499</v>
      </c>
      <c r="D47" s="7">
        <f t="shared" si="9"/>
        <v>10418.607737739731</v>
      </c>
      <c r="E47" s="13">
        <v>300000</v>
      </c>
      <c r="F47" s="13">
        <f t="shared" si="10"/>
        <v>39816.842524387816</v>
      </c>
      <c r="G47" s="23">
        <f t="shared" si="13"/>
        <v>382.17047350921666</v>
      </c>
      <c r="H47" s="13">
        <v>352700</v>
      </c>
      <c r="I47" s="349">
        <f t="shared" si="14"/>
        <v>46811.334527838604</v>
      </c>
      <c r="J47" s="23">
        <f t="shared" si="4"/>
        <v>117.56666666666666</v>
      </c>
      <c r="K47" s="13">
        <v>352700</v>
      </c>
      <c r="L47" s="349">
        <f t="shared" si="11"/>
        <v>46811.334527838604</v>
      </c>
      <c r="M47" s="23">
        <f t="shared" si="15"/>
        <v>100</v>
      </c>
      <c r="N47" s="13">
        <v>352700</v>
      </c>
      <c r="O47" s="349">
        <f t="shared" si="12"/>
        <v>46811.334527838604</v>
      </c>
      <c r="P47" s="23">
        <f t="shared" si="7"/>
        <v>100</v>
      </c>
    </row>
    <row r="48" spans="1:16" ht="12.75">
      <c r="A48" s="80">
        <v>3294</v>
      </c>
      <c r="B48" s="35" t="s">
        <v>192</v>
      </c>
      <c r="C48" s="7">
        <v>226399</v>
      </c>
      <c r="D48" s="7">
        <f t="shared" si="9"/>
        <v>30048.311102262924</v>
      </c>
      <c r="E48" s="13">
        <v>350000</v>
      </c>
      <c r="F48" s="13">
        <f t="shared" si="10"/>
        <v>46452.982945119118</v>
      </c>
      <c r="G48" s="23">
        <f t="shared" si="13"/>
        <v>154.59432241308485</v>
      </c>
      <c r="H48" s="13">
        <v>350000</v>
      </c>
      <c r="I48" s="349">
        <f t="shared" si="14"/>
        <v>46452.982945119118</v>
      </c>
      <c r="J48" s="23">
        <f t="shared" si="4"/>
        <v>100</v>
      </c>
      <c r="K48" s="13">
        <v>350000</v>
      </c>
      <c r="L48" s="349">
        <f t="shared" si="11"/>
        <v>46452.982945119118</v>
      </c>
      <c r="M48" s="23">
        <f t="shared" si="15"/>
        <v>100</v>
      </c>
      <c r="N48" s="13">
        <v>350000</v>
      </c>
      <c r="O48" s="349">
        <f t="shared" si="12"/>
        <v>46452.982945119118</v>
      </c>
      <c r="P48" s="23">
        <f t="shared" si="7"/>
        <v>100</v>
      </c>
    </row>
    <row r="49" spans="1:16" ht="12.75">
      <c r="A49" s="80">
        <v>3295</v>
      </c>
      <c r="B49" s="35" t="s">
        <v>138</v>
      </c>
      <c r="C49" s="7">
        <v>1688624</v>
      </c>
      <c r="D49" s="7">
        <f t="shared" si="9"/>
        <v>224118.9196363395</v>
      </c>
      <c r="E49" s="13">
        <v>2300300</v>
      </c>
      <c r="F49" s="13">
        <f t="shared" si="10"/>
        <v>305302.27619616431</v>
      </c>
      <c r="G49" s="23">
        <f t="shared" si="13"/>
        <v>136.22333923952283</v>
      </c>
      <c r="H49" s="13">
        <v>2300300</v>
      </c>
      <c r="I49" s="349">
        <f>H49/$Q$1+1</f>
        <v>305303.27619616431</v>
      </c>
      <c r="J49" s="23">
        <f t="shared" si="4"/>
        <v>100</v>
      </c>
      <c r="K49" s="13">
        <v>2300300</v>
      </c>
      <c r="L49" s="349">
        <f>K49/$Q$1+1</f>
        <v>305303.27619616431</v>
      </c>
      <c r="M49" s="23">
        <f t="shared" si="15"/>
        <v>100</v>
      </c>
      <c r="N49" s="13">
        <v>2300300</v>
      </c>
      <c r="O49" s="349">
        <f>N49/$Q$1+1</f>
        <v>305303.27619616431</v>
      </c>
      <c r="P49" s="23">
        <f t="shared" si="7"/>
        <v>100</v>
      </c>
    </row>
    <row r="50" spans="1:16" ht="12.75">
      <c r="A50" s="80">
        <v>3299</v>
      </c>
      <c r="B50" s="35" t="s">
        <v>82</v>
      </c>
      <c r="C50" s="7">
        <v>1239641</v>
      </c>
      <c r="D50" s="7">
        <f t="shared" si="9"/>
        <v>164528.63494591546</v>
      </c>
      <c r="E50" s="13">
        <v>1050000</v>
      </c>
      <c r="F50" s="13">
        <f t="shared" si="10"/>
        <v>139358.94883535735</v>
      </c>
      <c r="G50" s="23">
        <f t="shared" si="13"/>
        <v>84.701941933188721</v>
      </c>
      <c r="H50" s="13">
        <v>1050000</v>
      </c>
      <c r="I50" s="349">
        <f t="shared" si="14"/>
        <v>139358.94883535735</v>
      </c>
      <c r="J50" s="23">
        <f t="shared" si="4"/>
        <v>100</v>
      </c>
      <c r="K50" s="13">
        <v>1050000</v>
      </c>
      <c r="L50" s="349">
        <f t="shared" si="11"/>
        <v>139358.94883535735</v>
      </c>
      <c r="M50" s="23">
        <f t="shared" si="15"/>
        <v>100</v>
      </c>
      <c r="N50" s="13">
        <v>1050000</v>
      </c>
      <c r="O50" s="349">
        <f t="shared" si="12"/>
        <v>139358.94883535735</v>
      </c>
      <c r="P50" s="23">
        <f t="shared" si="7"/>
        <v>100</v>
      </c>
    </row>
    <row r="51" spans="1:16" ht="12.75">
      <c r="A51" s="73">
        <v>34</v>
      </c>
      <c r="B51" s="29" t="s">
        <v>128</v>
      </c>
      <c r="C51" s="2">
        <f>C52</f>
        <v>986018</v>
      </c>
      <c r="D51" s="2">
        <f t="shared" si="9"/>
        <v>130867.07810737274</v>
      </c>
      <c r="E51" s="2">
        <f>E52</f>
        <v>900000</v>
      </c>
      <c r="F51" s="2">
        <f t="shared" si="10"/>
        <v>119450.52757316345</v>
      </c>
      <c r="G51" s="21">
        <f t="shared" si="13"/>
        <v>91.276224166293105</v>
      </c>
      <c r="H51" s="2">
        <f>H52</f>
        <v>700000</v>
      </c>
      <c r="I51" s="346">
        <f t="shared" si="14"/>
        <v>92905.965890238236</v>
      </c>
      <c r="J51" s="21">
        <f t="shared" si="4"/>
        <v>77.777777777777786</v>
      </c>
      <c r="K51" s="2">
        <f>K52</f>
        <v>700000</v>
      </c>
      <c r="L51" s="346">
        <f t="shared" si="11"/>
        <v>92905.965890238236</v>
      </c>
      <c r="M51" s="21">
        <f t="shared" si="15"/>
        <v>100</v>
      </c>
      <c r="N51" s="2">
        <f>N52</f>
        <v>700000</v>
      </c>
      <c r="O51" s="346">
        <f t="shared" si="12"/>
        <v>92905.965890238236</v>
      </c>
      <c r="P51" s="21">
        <f t="shared" si="7"/>
        <v>100</v>
      </c>
    </row>
    <row r="52" spans="1:16" ht="12.75">
      <c r="A52" s="73">
        <v>343</v>
      </c>
      <c r="B52" s="29" t="s">
        <v>94</v>
      </c>
      <c r="C52" s="2">
        <f>SUM(C53:C55)</f>
        <v>986018</v>
      </c>
      <c r="D52" s="2">
        <f t="shared" si="9"/>
        <v>130867.07810737274</v>
      </c>
      <c r="E52" s="2">
        <f>SUM(E53:E55)</f>
        <v>900000</v>
      </c>
      <c r="F52" s="2">
        <f t="shared" si="10"/>
        <v>119450.52757316345</v>
      </c>
      <c r="G52" s="21">
        <f t="shared" si="13"/>
        <v>91.276224166293105</v>
      </c>
      <c r="H52" s="2">
        <f>SUM(H53:H55)</f>
        <v>700000</v>
      </c>
      <c r="I52" s="346">
        <f t="shared" si="14"/>
        <v>92905.965890238236</v>
      </c>
      <c r="J52" s="21">
        <f t="shared" si="4"/>
        <v>77.777777777777786</v>
      </c>
      <c r="K52" s="2">
        <f>SUM(K53:K55)</f>
        <v>700000</v>
      </c>
      <c r="L52" s="346">
        <f t="shared" si="11"/>
        <v>92905.965890238236</v>
      </c>
      <c r="M52" s="21">
        <f t="shared" si="15"/>
        <v>100</v>
      </c>
      <c r="N52" s="2">
        <f>SUM(N53:N55)</f>
        <v>700000</v>
      </c>
      <c r="O52" s="346">
        <f t="shared" si="12"/>
        <v>92905.965890238236</v>
      </c>
      <c r="P52" s="21">
        <f t="shared" si="7"/>
        <v>100</v>
      </c>
    </row>
    <row r="53" spans="1:16" ht="12.75">
      <c r="A53" s="72">
        <v>3431</v>
      </c>
      <c r="B53" s="239" t="s">
        <v>95</v>
      </c>
      <c r="C53" s="7">
        <v>956531</v>
      </c>
      <c r="D53" s="7">
        <f t="shared" si="9"/>
        <v>126953.48065565067</v>
      </c>
      <c r="E53" s="13">
        <v>650000</v>
      </c>
      <c r="F53" s="13">
        <f t="shared" si="10"/>
        <v>86269.825469506934</v>
      </c>
      <c r="G53" s="23">
        <f t="shared" si="13"/>
        <v>67.953887537361567</v>
      </c>
      <c r="H53" s="13">
        <v>650000</v>
      </c>
      <c r="I53" s="349">
        <f t="shared" si="14"/>
        <v>86269.825469506934</v>
      </c>
      <c r="J53" s="23">
        <f t="shared" si="4"/>
        <v>100</v>
      </c>
      <c r="K53" s="13">
        <v>650000</v>
      </c>
      <c r="L53" s="349">
        <f t="shared" si="11"/>
        <v>86269.825469506934</v>
      </c>
      <c r="M53" s="23">
        <f t="shared" si="15"/>
        <v>100</v>
      </c>
      <c r="N53" s="13">
        <v>650000</v>
      </c>
      <c r="O53" s="349">
        <f t="shared" si="12"/>
        <v>86269.825469506934</v>
      </c>
      <c r="P53" s="23">
        <f t="shared" si="7"/>
        <v>100</v>
      </c>
    </row>
    <row r="54" spans="1:16" ht="12.75" hidden="1">
      <c r="A54" s="75">
        <v>3432</v>
      </c>
      <c r="B54" s="240" t="s">
        <v>212</v>
      </c>
      <c r="C54" s="7">
        <v>0</v>
      </c>
      <c r="D54" s="7">
        <f t="shared" si="9"/>
        <v>0</v>
      </c>
      <c r="E54" s="13">
        <v>200000</v>
      </c>
      <c r="F54" s="13">
        <f t="shared" si="10"/>
        <v>26544.56168292521</v>
      </c>
      <c r="G54" s="23" t="e">
        <f t="shared" si="13"/>
        <v>#DIV/0!</v>
      </c>
      <c r="H54" s="13">
        <v>0</v>
      </c>
      <c r="I54" s="349">
        <f t="shared" si="14"/>
        <v>0</v>
      </c>
      <c r="J54" s="23">
        <f t="shared" si="4"/>
        <v>0</v>
      </c>
      <c r="K54" s="13">
        <v>0</v>
      </c>
      <c r="L54" s="349">
        <f t="shared" si="11"/>
        <v>0</v>
      </c>
      <c r="M54" s="23" t="e">
        <f t="shared" si="15"/>
        <v>#DIV/0!</v>
      </c>
      <c r="N54" s="13">
        <v>0</v>
      </c>
      <c r="O54" s="349">
        <f t="shared" si="12"/>
        <v>0</v>
      </c>
      <c r="P54" s="23" t="e">
        <f t="shared" si="7"/>
        <v>#DIV/0!</v>
      </c>
    </row>
    <row r="55" spans="1:16" ht="12.75">
      <c r="A55" s="72">
        <v>3433</v>
      </c>
      <c r="B55" s="239" t="s">
        <v>96</v>
      </c>
      <c r="C55" s="7">
        <v>29487</v>
      </c>
      <c r="D55" s="7">
        <f t="shared" si="9"/>
        <v>3913.5974517220784</v>
      </c>
      <c r="E55" s="7">
        <v>50000</v>
      </c>
      <c r="F55" s="7">
        <f t="shared" si="10"/>
        <v>6636.1404207313026</v>
      </c>
      <c r="G55" s="23">
        <f t="shared" si="13"/>
        <v>169.56624953369283</v>
      </c>
      <c r="H55" s="7">
        <v>50000</v>
      </c>
      <c r="I55" s="351">
        <f t="shared" si="14"/>
        <v>6636.1404207313026</v>
      </c>
      <c r="J55" s="23">
        <f t="shared" si="4"/>
        <v>100</v>
      </c>
      <c r="K55" s="7">
        <v>50000</v>
      </c>
      <c r="L55" s="351">
        <f t="shared" si="11"/>
        <v>6636.1404207313026</v>
      </c>
      <c r="M55" s="23">
        <f t="shared" si="15"/>
        <v>100</v>
      </c>
      <c r="N55" s="7">
        <v>50000</v>
      </c>
      <c r="O55" s="351">
        <f t="shared" si="12"/>
        <v>6636.1404207313026</v>
      </c>
      <c r="P55" s="23">
        <f t="shared" si="7"/>
        <v>100</v>
      </c>
    </row>
    <row r="56" spans="1:16" ht="12.75">
      <c r="A56" s="73">
        <v>38</v>
      </c>
      <c r="B56" s="29" t="s">
        <v>139</v>
      </c>
      <c r="C56" s="2">
        <f>C57</f>
        <v>93200</v>
      </c>
      <c r="D56" s="2">
        <f t="shared" si="9"/>
        <v>12369.765744243148</v>
      </c>
      <c r="E56" s="2">
        <f>E57</f>
        <v>200000</v>
      </c>
      <c r="F56" s="2">
        <f t="shared" si="10"/>
        <v>26544.56168292521</v>
      </c>
      <c r="G56" s="21">
        <f t="shared" si="13"/>
        <v>214.59227467811158</v>
      </c>
      <c r="H56" s="2">
        <f>H57</f>
        <v>200000</v>
      </c>
      <c r="I56" s="346">
        <f t="shared" si="14"/>
        <v>26544.56168292521</v>
      </c>
      <c r="J56" s="21">
        <f t="shared" si="4"/>
        <v>100</v>
      </c>
      <c r="K56" s="2">
        <f>K57</f>
        <v>200000</v>
      </c>
      <c r="L56" s="346">
        <f t="shared" si="11"/>
        <v>26544.56168292521</v>
      </c>
      <c r="M56" s="21">
        <f t="shared" si="15"/>
        <v>100</v>
      </c>
      <c r="N56" s="2">
        <f>N57</f>
        <v>200000</v>
      </c>
      <c r="O56" s="346">
        <f t="shared" si="12"/>
        <v>26544.56168292521</v>
      </c>
      <c r="P56" s="21">
        <f t="shared" si="7"/>
        <v>100</v>
      </c>
    </row>
    <row r="57" spans="1:16" ht="12.75">
      <c r="A57" s="73">
        <v>381</v>
      </c>
      <c r="B57" s="29" t="s">
        <v>56</v>
      </c>
      <c r="C57" s="2">
        <f>C58</f>
        <v>93200</v>
      </c>
      <c r="D57" s="2">
        <f t="shared" si="9"/>
        <v>12369.765744243148</v>
      </c>
      <c r="E57" s="2">
        <f>E58</f>
        <v>200000</v>
      </c>
      <c r="F57" s="2">
        <f t="shared" si="10"/>
        <v>26544.56168292521</v>
      </c>
      <c r="G57" s="21">
        <f t="shared" si="13"/>
        <v>214.59227467811158</v>
      </c>
      <c r="H57" s="2">
        <f>H58</f>
        <v>200000</v>
      </c>
      <c r="I57" s="346">
        <f t="shared" si="14"/>
        <v>26544.56168292521</v>
      </c>
      <c r="J57" s="21">
        <f t="shared" si="4"/>
        <v>100</v>
      </c>
      <c r="K57" s="2">
        <f>K58</f>
        <v>200000</v>
      </c>
      <c r="L57" s="346">
        <f t="shared" si="11"/>
        <v>26544.56168292521</v>
      </c>
      <c r="M57" s="21">
        <f t="shared" si="15"/>
        <v>100</v>
      </c>
      <c r="N57" s="2">
        <f>N58</f>
        <v>200000</v>
      </c>
      <c r="O57" s="346">
        <f t="shared" si="12"/>
        <v>26544.56168292521</v>
      </c>
      <c r="P57" s="21">
        <f t="shared" si="7"/>
        <v>100</v>
      </c>
    </row>
    <row r="58" spans="1:16" ht="12.75">
      <c r="A58" s="235">
        <v>3811</v>
      </c>
      <c r="B58" s="35" t="s">
        <v>21</v>
      </c>
      <c r="C58" s="7">
        <v>93200</v>
      </c>
      <c r="D58" s="7">
        <f t="shared" si="9"/>
        <v>12369.765744243148</v>
      </c>
      <c r="E58" s="7">
        <v>200000</v>
      </c>
      <c r="F58" s="7">
        <f t="shared" si="10"/>
        <v>26544.56168292521</v>
      </c>
      <c r="G58" s="23">
        <f t="shared" si="13"/>
        <v>214.59227467811158</v>
      </c>
      <c r="H58" s="7">
        <v>200000</v>
      </c>
      <c r="I58" s="351">
        <f t="shared" si="14"/>
        <v>26544.56168292521</v>
      </c>
      <c r="J58" s="23">
        <f t="shared" si="4"/>
        <v>100</v>
      </c>
      <c r="K58" s="7">
        <v>200000</v>
      </c>
      <c r="L58" s="351">
        <f t="shared" si="11"/>
        <v>26544.56168292521</v>
      </c>
      <c r="M58" s="23">
        <f t="shared" si="15"/>
        <v>100</v>
      </c>
      <c r="N58" s="7">
        <v>200000</v>
      </c>
      <c r="O58" s="351">
        <f t="shared" si="12"/>
        <v>26544.56168292521</v>
      </c>
      <c r="P58" s="23">
        <f t="shared" si="7"/>
        <v>100</v>
      </c>
    </row>
    <row r="59" spans="1:16" ht="12.75">
      <c r="A59" s="235"/>
      <c r="B59" s="35"/>
      <c r="C59" s="7"/>
      <c r="D59" s="7"/>
      <c r="E59" s="7"/>
      <c r="F59" s="7"/>
      <c r="G59" s="7"/>
      <c r="H59" s="7"/>
      <c r="I59" s="351"/>
      <c r="J59" s="7"/>
      <c r="K59" s="7"/>
      <c r="L59" s="351"/>
      <c r="M59" s="7"/>
      <c r="N59" s="7"/>
      <c r="O59" s="351"/>
      <c r="P59" s="7"/>
    </row>
    <row r="60" spans="1:16" ht="12.75">
      <c r="A60" s="79" t="s">
        <v>267</v>
      </c>
      <c r="B60" s="156" t="s">
        <v>101</v>
      </c>
      <c r="C60" s="2">
        <f>C61</f>
        <v>3810847</v>
      </c>
      <c r="D60" s="2">
        <f t="shared" ref="D60:D66" si="16">C60/$Q$1</f>
        <v>505786.3162784524</v>
      </c>
      <c r="E60" s="2">
        <f>E61</f>
        <v>4446000</v>
      </c>
      <c r="F60" s="2">
        <f t="shared" ref="F60:F66" si="17">E60/$Q$1</f>
        <v>590085.60621142737</v>
      </c>
      <c r="G60" s="21">
        <f t="shared" ref="G60:G66" si="18">E60/C60*100</f>
        <v>116.66697718381242</v>
      </c>
      <c r="H60" s="2">
        <f>H61</f>
        <v>2650000</v>
      </c>
      <c r="I60" s="346">
        <f t="shared" ref="I60:I66" si="19">H60/$Q$1</f>
        <v>351715.44229875901</v>
      </c>
      <c r="J60" s="21">
        <f t="shared" ref="J60:J66" si="20">H60/E60*100</f>
        <v>59.604138551506971</v>
      </c>
      <c r="K60" s="2">
        <f>K61</f>
        <v>1650000</v>
      </c>
      <c r="L60" s="346">
        <f t="shared" ref="L60:L66" si="21">K60/$Q$1</f>
        <v>218992.63388413299</v>
      </c>
      <c r="M60" s="21">
        <f t="shared" ref="M60:M66" si="22">K60/H60*100</f>
        <v>62.264150943396224</v>
      </c>
      <c r="N60" s="2">
        <f>N61</f>
        <v>1650000</v>
      </c>
      <c r="O60" s="346">
        <f t="shared" ref="O60:O66" si="23">N60/$Q$1</f>
        <v>218992.63388413299</v>
      </c>
      <c r="P60" s="21">
        <f>N60/K60*100</f>
        <v>100</v>
      </c>
    </row>
    <row r="61" spans="1:16" ht="12.75">
      <c r="A61" s="79">
        <v>42</v>
      </c>
      <c r="B61" s="156" t="s">
        <v>22</v>
      </c>
      <c r="C61" s="2">
        <f>C62</f>
        <v>3810847</v>
      </c>
      <c r="D61" s="2">
        <f t="shared" si="16"/>
        <v>505786.3162784524</v>
      </c>
      <c r="E61" s="2">
        <f>E62</f>
        <v>4446000</v>
      </c>
      <c r="F61" s="2">
        <f t="shared" si="17"/>
        <v>590085.60621142737</v>
      </c>
      <c r="G61" s="21">
        <f t="shared" si="18"/>
        <v>116.66697718381242</v>
      </c>
      <c r="H61" s="2">
        <f>H62</f>
        <v>2650000</v>
      </c>
      <c r="I61" s="346">
        <f t="shared" si="19"/>
        <v>351715.44229875901</v>
      </c>
      <c r="J61" s="21">
        <f t="shared" si="20"/>
        <v>59.604138551506971</v>
      </c>
      <c r="K61" s="2">
        <f>K62</f>
        <v>1650000</v>
      </c>
      <c r="L61" s="346">
        <f t="shared" si="21"/>
        <v>218992.63388413299</v>
      </c>
      <c r="M61" s="21">
        <f t="shared" si="22"/>
        <v>62.264150943396224</v>
      </c>
      <c r="N61" s="2">
        <f>N62</f>
        <v>1650000</v>
      </c>
      <c r="O61" s="346">
        <f t="shared" si="23"/>
        <v>218992.63388413299</v>
      </c>
      <c r="P61" s="21">
        <f>N61/K61*100</f>
        <v>100</v>
      </c>
    </row>
    <row r="62" spans="1:16" ht="12.75">
      <c r="A62" s="79">
        <v>422</v>
      </c>
      <c r="B62" s="156" t="s">
        <v>32</v>
      </c>
      <c r="C62" s="2">
        <f>SUM(C63:C66)</f>
        <v>3810847</v>
      </c>
      <c r="D62" s="2">
        <f t="shared" si="16"/>
        <v>505786.3162784524</v>
      </c>
      <c r="E62" s="2">
        <f>SUM(E63:E66)</f>
        <v>4446000</v>
      </c>
      <c r="F62" s="2">
        <f t="shared" si="17"/>
        <v>590085.60621142737</v>
      </c>
      <c r="G62" s="21">
        <f t="shared" si="18"/>
        <v>116.66697718381242</v>
      </c>
      <c r="H62" s="2">
        <f>SUM(H63:H66)</f>
        <v>2650000</v>
      </c>
      <c r="I62" s="346">
        <f t="shared" si="19"/>
        <v>351715.44229875901</v>
      </c>
      <c r="J62" s="21">
        <f t="shared" si="20"/>
        <v>59.604138551506971</v>
      </c>
      <c r="K62" s="2">
        <f>SUM(K63:K66)</f>
        <v>1650000</v>
      </c>
      <c r="L62" s="346">
        <f t="shared" si="21"/>
        <v>218992.63388413299</v>
      </c>
      <c r="M62" s="21">
        <f t="shared" si="22"/>
        <v>62.264150943396224</v>
      </c>
      <c r="N62" s="2">
        <f>SUM(N63:N66)</f>
        <v>1650000</v>
      </c>
      <c r="O62" s="346">
        <f t="shared" si="23"/>
        <v>218992.63388413299</v>
      </c>
      <c r="P62" s="21">
        <f>N62/K62*100</f>
        <v>100</v>
      </c>
    </row>
    <row r="63" spans="1:16" ht="12.75">
      <c r="A63" s="76" t="s">
        <v>28</v>
      </c>
      <c r="B63" s="32" t="s">
        <v>29</v>
      </c>
      <c r="C63" s="7">
        <v>962972</v>
      </c>
      <c r="D63" s="7">
        <f t="shared" si="16"/>
        <v>127808.34826464928</v>
      </c>
      <c r="E63" s="13">
        <v>1196000</v>
      </c>
      <c r="F63" s="13">
        <f t="shared" si="17"/>
        <v>158736.47886389276</v>
      </c>
      <c r="G63" s="23">
        <f t="shared" si="18"/>
        <v>124.19883444170753</v>
      </c>
      <c r="H63" s="13">
        <v>1550000</v>
      </c>
      <c r="I63" s="349">
        <f t="shared" si="19"/>
        <v>205720.35304267038</v>
      </c>
      <c r="J63" s="23">
        <f t="shared" si="20"/>
        <v>129.59866220735785</v>
      </c>
      <c r="K63" s="13">
        <v>550000</v>
      </c>
      <c r="L63" s="349">
        <f t="shared" si="21"/>
        <v>72997.544628044328</v>
      </c>
      <c r="M63" s="23">
        <f t="shared" si="22"/>
        <v>35.483870967741936</v>
      </c>
      <c r="N63" s="13">
        <v>550000</v>
      </c>
      <c r="O63" s="349">
        <f t="shared" si="23"/>
        <v>72997.544628044328</v>
      </c>
      <c r="P63" s="23">
        <f>N63/K63*100</f>
        <v>100</v>
      </c>
    </row>
    <row r="64" spans="1:16" ht="12.75">
      <c r="A64" s="235" t="s">
        <v>30</v>
      </c>
      <c r="B64" s="236" t="s">
        <v>31</v>
      </c>
      <c r="C64" s="7">
        <v>366873</v>
      </c>
      <c r="D64" s="7">
        <f t="shared" si="16"/>
        <v>48692.414891499102</v>
      </c>
      <c r="E64" s="13">
        <v>300000</v>
      </c>
      <c r="F64" s="13">
        <f t="shared" si="17"/>
        <v>39816.842524387816</v>
      </c>
      <c r="G64" s="23">
        <f t="shared" si="18"/>
        <v>81.772166390004173</v>
      </c>
      <c r="H64" s="13">
        <v>300000</v>
      </c>
      <c r="I64" s="349">
        <f t="shared" si="19"/>
        <v>39816.842524387816</v>
      </c>
      <c r="J64" s="23">
        <f t="shared" si="20"/>
        <v>100</v>
      </c>
      <c r="K64" s="13">
        <v>300000</v>
      </c>
      <c r="L64" s="349">
        <f t="shared" si="21"/>
        <v>39816.842524387816</v>
      </c>
      <c r="M64" s="23">
        <f t="shared" si="22"/>
        <v>100</v>
      </c>
      <c r="N64" s="13">
        <v>300000</v>
      </c>
      <c r="O64" s="349">
        <f t="shared" si="23"/>
        <v>39816.842524387816</v>
      </c>
      <c r="P64" s="23">
        <f>N64/K64*100</f>
        <v>100</v>
      </c>
    </row>
    <row r="65" spans="1:16" ht="12.75">
      <c r="A65" s="235">
        <v>4224</v>
      </c>
      <c r="B65" s="35" t="s">
        <v>125</v>
      </c>
      <c r="C65" s="7">
        <v>73590</v>
      </c>
      <c r="D65" s="7">
        <f t="shared" si="16"/>
        <v>9767.0714712323315</v>
      </c>
      <c r="E65" s="13">
        <v>330000</v>
      </c>
      <c r="F65" s="13">
        <f t="shared" si="17"/>
        <v>43798.526776826599</v>
      </c>
      <c r="G65" s="23">
        <f t="shared" si="18"/>
        <v>448.43049327354254</v>
      </c>
      <c r="H65" s="13">
        <v>0</v>
      </c>
      <c r="I65" s="349">
        <f t="shared" si="19"/>
        <v>0</v>
      </c>
      <c r="J65" s="23" t="s">
        <v>170</v>
      </c>
      <c r="K65" s="13">
        <v>0</v>
      </c>
      <c r="L65" s="349">
        <f t="shared" si="21"/>
        <v>0</v>
      </c>
      <c r="M65" s="159" t="s">
        <v>170</v>
      </c>
      <c r="N65" s="13">
        <v>0</v>
      </c>
      <c r="O65" s="349">
        <f t="shared" si="23"/>
        <v>0</v>
      </c>
      <c r="P65" s="159" t="s">
        <v>170</v>
      </c>
    </row>
    <row r="66" spans="1:16" ht="12.75">
      <c r="A66" s="235" t="s">
        <v>33</v>
      </c>
      <c r="B66" s="236" t="s">
        <v>1</v>
      </c>
      <c r="C66" s="7">
        <v>2407412</v>
      </c>
      <c r="D66" s="7">
        <f t="shared" si="16"/>
        <v>319518.48165107169</v>
      </c>
      <c r="E66" s="13">
        <v>2620000</v>
      </c>
      <c r="F66" s="13">
        <f t="shared" si="17"/>
        <v>347733.75804632023</v>
      </c>
      <c r="G66" s="23">
        <f t="shared" si="18"/>
        <v>108.83056161554398</v>
      </c>
      <c r="H66" s="13">
        <v>800000</v>
      </c>
      <c r="I66" s="349">
        <f t="shared" si="19"/>
        <v>106178.24673170084</v>
      </c>
      <c r="J66" s="23">
        <f t="shared" si="20"/>
        <v>30.534351145038169</v>
      </c>
      <c r="K66" s="13">
        <v>800000</v>
      </c>
      <c r="L66" s="349">
        <f t="shared" si="21"/>
        <v>106178.24673170084</v>
      </c>
      <c r="M66" s="23">
        <f t="shared" si="22"/>
        <v>100</v>
      </c>
      <c r="N66" s="13">
        <v>800000</v>
      </c>
      <c r="O66" s="349">
        <f t="shared" si="23"/>
        <v>106178.24673170084</v>
      </c>
      <c r="P66" s="23">
        <f>N66/K66*100</f>
        <v>100</v>
      </c>
    </row>
    <row r="67" spans="1:16" ht="12.75">
      <c r="A67" s="235"/>
      <c r="B67" s="236"/>
      <c r="C67" s="7"/>
      <c r="D67" s="7"/>
      <c r="E67" s="7"/>
      <c r="F67" s="7"/>
      <c r="G67" s="21"/>
      <c r="H67" s="7"/>
      <c r="I67" s="351"/>
      <c r="J67" s="21"/>
      <c r="K67" s="7"/>
      <c r="L67" s="351"/>
      <c r="M67" s="21"/>
      <c r="N67" s="7"/>
      <c r="O67" s="351"/>
      <c r="P67" s="21"/>
    </row>
    <row r="68" spans="1:16" ht="12.75">
      <c r="A68" s="79" t="s">
        <v>266</v>
      </c>
      <c r="B68" s="156" t="s">
        <v>102</v>
      </c>
      <c r="C68" s="2">
        <f>C69</f>
        <v>9627798</v>
      </c>
      <c r="D68" s="2">
        <f t="shared" ref="D68:D73" si="24">C68/$Q$1</f>
        <v>1277828.3894087197</v>
      </c>
      <c r="E68" s="2">
        <f>E69</f>
        <v>12000000</v>
      </c>
      <c r="F68" s="2">
        <f t="shared" ref="F68:F73" si="25">E68/$Q$1</f>
        <v>1592673.7009755126</v>
      </c>
      <c r="G68" s="21">
        <f t="shared" ref="G68:G73" si="26">E68/C68*100</f>
        <v>124.63909192943183</v>
      </c>
      <c r="H68" s="2">
        <f>H69</f>
        <v>12000000</v>
      </c>
      <c r="I68" s="346">
        <f>H68/$Q$1</f>
        <v>1592673.7009755126</v>
      </c>
      <c r="J68" s="21">
        <f t="shared" ref="J68:J73" si="27">H68/E68*100</f>
        <v>100</v>
      </c>
      <c r="K68" s="2">
        <f>K69</f>
        <v>12000000</v>
      </c>
      <c r="L68" s="346">
        <f>K68/$Q$1</f>
        <v>1592673.7009755126</v>
      </c>
      <c r="M68" s="21">
        <f t="shared" ref="M68:M73" si="28">K68/H68*100</f>
        <v>100</v>
      </c>
      <c r="N68" s="2">
        <f>N69</f>
        <v>12000000</v>
      </c>
      <c r="O68" s="346">
        <f>N68/$Q$1</f>
        <v>1592673.7009755126</v>
      </c>
      <c r="P68" s="21">
        <f t="shared" ref="P68:P73" si="29">N68/K68*100</f>
        <v>100</v>
      </c>
    </row>
    <row r="69" spans="1:16" ht="12.75">
      <c r="A69" s="79">
        <v>42</v>
      </c>
      <c r="B69" s="156" t="s">
        <v>22</v>
      </c>
      <c r="C69" s="2">
        <f>C70+C72</f>
        <v>9627798</v>
      </c>
      <c r="D69" s="2">
        <f t="shared" si="24"/>
        <v>1277828.3894087197</v>
      </c>
      <c r="E69" s="2">
        <f>E70+E72</f>
        <v>12000000</v>
      </c>
      <c r="F69" s="2">
        <f t="shared" si="25"/>
        <v>1592673.7009755126</v>
      </c>
      <c r="G69" s="21">
        <f t="shared" si="26"/>
        <v>124.63909192943183</v>
      </c>
      <c r="H69" s="2">
        <f>H70+H72</f>
        <v>12000000</v>
      </c>
      <c r="I69" s="346">
        <f>H69/$Q$1</f>
        <v>1592673.7009755126</v>
      </c>
      <c r="J69" s="21">
        <f t="shared" si="27"/>
        <v>100</v>
      </c>
      <c r="K69" s="2">
        <f>K70+K72</f>
        <v>12000000</v>
      </c>
      <c r="L69" s="346">
        <f>K69/$Q$1</f>
        <v>1592673.7009755126</v>
      </c>
      <c r="M69" s="21">
        <f t="shared" si="28"/>
        <v>100</v>
      </c>
      <c r="N69" s="2">
        <f>N70+N72</f>
        <v>12000000</v>
      </c>
      <c r="O69" s="346">
        <f>N69/$Q$1</f>
        <v>1592673.7009755126</v>
      </c>
      <c r="P69" s="21">
        <f t="shared" si="29"/>
        <v>100</v>
      </c>
    </row>
    <row r="70" spans="1:16" ht="12.75">
      <c r="A70" s="79">
        <v>422</v>
      </c>
      <c r="B70" s="156" t="s">
        <v>32</v>
      </c>
      <c r="C70" s="2">
        <f>C71</f>
        <v>776604</v>
      </c>
      <c r="D70" s="2">
        <f t="shared" si="24"/>
        <v>103073.06390603224</v>
      </c>
      <c r="E70" s="2">
        <f>E71</f>
        <v>3000000</v>
      </c>
      <c r="F70" s="2">
        <f t="shared" si="25"/>
        <v>398168.42524387816</v>
      </c>
      <c r="G70" s="21">
        <f t="shared" si="26"/>
        <v>386.29726347018556</v>
      </c>
      <c r="H70" s="2">
        <f>H71</f>
        <v>3000000</v>
      </c>
      <c r="I70" s="346">
        <f>H70/$Q$1</f>
        <v>398168.42524387816</v>
      </c>
      <c r="J70" s="21">
        <f t="shared" si="27"/>
        <v>100</v>
      </c>
      <c r="K70" s="2">
        <f>K71</f>
        <v>3000000</v>
      </c>
      <c r="L70" s="346">
        <f>K70/$Q$1</f>
        <v>398168.42524387816</v>
      </c>
      <c r="M70" s="21">
        <f t="shared" si="28"/>
        <v>100</v>
      </c>
      <c r="N70" s="2">
        <f>N71</f>
        <v>3000000</v>
      </c>
      <c r="O70" s="346">
        <f>N70/$Q$1</f>
        <v>398168.42524387816</v>
      </c>
      <c r="P70" s="21">
        <f t="shared" si="29"/>
        <v>100</v>
      </c>
    </row>
    <row r="71" spans="1:16" ht="12.75">
      <c r="A71" s="76" t="s">
        <v>28</v>
      </c>
      <c r="B71" s="35" t="s">
        <v>29</v>
      </c>
      <c r="C71" s="7">
        <v>776604</v>
      </c>
      <c r="D71" s="7">
        <f t="shared" si="24"/>
        <v>103073.06390603224</v>
      </c>
      <c r="E71" s="13">
        <v>3000000</v>
      </c>
      <c r="F71" s="13">
        <f t="shared" si="25"/>
        <v>398168.42524387816</v>
      </c>
      <c r="G71" s="23">
        <f t="shared" si="26"/>
        <v>386.29726347018556</v>
      </c>
      <c r="H71" s="13">
        <v>3000000</v>
      </c>
      <c r="I71" s="349">
        <f>H71/$Q$1</f>
        <v>398168.42524387816</v>
      </c>
      <c r="J71" s="23">
        <f t="shared" si="27"/>
        <v>100</v>
      </c>
      <c r="K71" s="13">
        <v>3000000</v>
      </c>
      <c r="L71" s="349">
        <f>K71/$Q$1</f>
        <v>398168.42524387816</v>
      </c>
      <c r="M71" s="23">
        <f t="shared" si="28"/>
        <v>100</v>
      </c>
      <c r="N71" s="13">
        <v>3000000</v>
      </c>
      <c r="O71" s="349">
        <f>N71/$Q$1</f>
        <v>398168.42524387816</v>
      </c>
      <c r="P71" s="23">
        <f t="shared" si="29"/>
        <v>100</v>
      </c>
    </row>
    <row r="72" spans="1:16" ht="12.75">
      <c r="A72" s="79">
        <v>426</v>
      </c>
      <c r="B72" s="156" t="s">
        <v>123</v>
      </c>
      <c r="C72" s="2">
        <f>C73</f>
        <v>8851194</v>
      </c>
      <c r="D72" s="2">
        <f t="shared" si="24"/>
        <v>1174755.3255026876</v>
      </c>
      <c r="E72" s="2">
        <f>E73</f>
        <v>9000000</v>
      </c>
      <c r="F72" s="2">
        <f t="shared" si="25"/>
        <v>1194505.2757316343</v>
      </c>
      <c r="G72" s="21">
        <f t="shared" si="26"/>
        <v>101.68119690970508</v>
      </c>
      <c r="H72" s="2">
        <f>H73</f>
        <v>9000000</v>
      </c>
      <c r="I72" s="346">
        <f>H72/$Q$1+1</f>
        <v>1194506.2757316343</v>
      </c>
      <c r="J72" s="21">
        <f t="shared" si="27"/>
        <v>100</v>
      </c>
      <c r="K72" s="2">
        <f>K73</f>
        <v>9000000</v>
      </c>
      <c r="L72" s="346">
        <f>K72/$Q$1+1</f>
        <v>1194506.2757316343</v>
      </c>
      <c r="M72" s="21">
        <f t="shared" si="28"/>
        <v>100</v>
      </c>
      <c r="N72" s="2">
        <f>N73</f>
        <v>9000000</v>
      </c>
      <c r="O72" s="346">
        <f>N72/$Q$1+1</f>
        <v>1194506.2757316343</v>
      </c>
      <c r="P72" s="21">
        <f t="shared" si="29"/>
        <v>100</v>
      </c>
    </row>
    <row r="73" spans="1:16" ht="12.75">
      <c r="A73" s="235">
        <v>4262</v>
      </c>
      <c r="B73" s="1" t="s">
        <v>122</v>
      </c>
      <c r="C73" s="7">
        <v>8851194</v>
      </c>
      <c r="D73" s="7">
        <f t="shared" si="24"/>
        <v>1174755.3255026876</v>
      </c>
      <c r="E73" s="13">
        <v>9000000</v>
      </c>
      <c r="F73" s="13">
        <f t="shared" si="25"/>
        <v>1194505.2757316343</v>
      </c>
      <c r="G73" s="23">
        <f t="shared" si="26"/>
        <v>101.68119690970508</v>
      </c>
      <c r="H73" s="13">
        <v>9000000</v>
      </c>
      <c r="I73" s="349">
        <f>H73/$Q$1+1</f>
        <v>1194506.2757316343</v>
      </c>
      <c r="J73" s="23">
        <f t="shared" si="27"/>
        <v>100</v>
      </c>
      <c r="K73" s="13">
        <v>9000000</v>
      </c>
      <c r="L73" s="349">
        <f>K73/$Q$1+1</f>
        <v>1194506.2757316343</v>
      </c>
      <c r="M73" s="23">
        <f t="shared" si="28"/>
        <v>100</v>
      </c>
      <c r="N73" s="13">
        <v>9000000</v>
      </c>
      <c r="O73" s="349">
        <f>N73/$Q$1+1</f>
        <v>1194506.2757316343</v>
      </c>
      <c r="P73" s="23">
        <f t="shared" si="29"/>
        <v>100</v>
      </c>
    </row>
    <row r="74" spans="1:16" ht="12.75" hidden="1">
      <c r="A74" s="235"/>
      <c r="B74" s="35"/>
      <c r="C74" s="4"/>
      <c r="D74" s="4"/>
      <c r="E74" s="4"/>
      <c r="F74" s="4"/>
      <c r="G74" s="21"/>
      <c r="H74" s="4"/>
      <c r="I74" s="352"/>
      <c r="J74" s="21"/>
      <c r="K74" s="4"/>
      <c r="L74" s="352"/>
      <c r="M74" s="21"/>
      <c r="N74" s="4"/>
      <c r="O74" s="352"/>
      <c r="P74" s="21"/>
    </row>
    <row r="75" spans="1:16" ht="12.75" hidden="1">
      <c r="A75" s="79" t="s">
        <v>103</v>
      </c>
      <c r="B75" s="156" t="s">
        <v>127</v>
      </c>
      <c r="C75" s="2">
        <f>C76</f>
        <v>0</v>
      </c>
      <c r="D75" s="2">
        <f>C75/$Q$1</f>
        <v>0</v>
      </c>
      <c r="E75" s="2">
        <f>E76</f>
        <v>0</v>
      </c>
      <c r="F75" s="2">
        <f>E75/$Q$1</f>
        <v>0</v>
      </c>
      <c r="G75" s="160" t="s">
        <v>170</v>
      </c>
      <c r="H75" s="2">
        <f>H76</f>
        <v>0</v>
      </c>
      <c r="I75" s="346">
        <f>H75/$Q$1</f>
        <v>0</v>
      </c>
      <c r="J75" s="160" t="s">
        <v>170</v>
      </c>
      <c r="K75" s="2">
        <f>K76</f>
        <v>0</v>
      </c>
      <c r="L75" s="346">
        <f>K75/$Q$1</f>
        <v>0</v>
      </c>
      <c r="M75" s="160" t="s">
        <v>170</v>
      </c>
      <c r="N75" s="2">
        <f>N76</f>
        <v>0</v>
      </c>
      <c r="O75" s="346">
        <f>N75/$Q$1</f>
        <v>0</v>
      </c>
      <c r="P75" s="160" t="s">
        <v>170</v>
      </c>
    </row>
    <row r="76" spans="1:16" ht="12.75" hidden="1">
      <c r="A76" s="79">
        <v>42</v>
      </c>
      <c r="B76" s="156" t="s">
        <v>22</v>
      </c>
      <c r="C76" s="2">
        <f>C77</f>
        <v>0</v>
      </c>
      <c r="D76" s="2">
        <f>C76/$Q$1</f>
        <v>0</v>
      </c>
      <c r="E76" s="2">
        <f>E77</f>
        <v>0</v>
      </c>
      <c r="F76" s="2">
        <f>E76/$Q$1</f>
        <v>0</v>
      </c>
      <c r="G76" s="160" t="s">
        <v>170</v>
      </c>
      <c r="H76" s="2">
        <f>H77</f>
        <v>0</v>
      </c>
      <c r="I76" s="346">
        <f>H76/$Q$1</f>
        <v>0</v>
      </c>
      <c r="J76" s="160" t="s">
        <v>170</v>
      </c>
      <c r="K76" s="2">
        <f>K77</f>
        <v>0</v>
      </c>
      <c r="L76" s="346">
        <f>K76/$Q$1</f>
        <v>0</v>
      </c>
      <c r="M76" s="160" t="s">
        <v>170</v>
      </c>
      <c r="N76" s="2">
        <f>N77</f>
        <v>0</v>
      </c>
      <c r="O76" s="346">
        <f>N76/$Q$1</f>
        <v>0</v>
      </c>
      <c r="P76" s="160" t="s">
        <v>170</v>
      </c>
    </row>
    <row r="77" spans="1:16" ht="12.75" hidden="1">
      <c r="A77" s="79">
        <v>423</v>
      </c>
      <c r="B77" s="156" t="s">
        <v>129</v>
      </c>
      <c r="C77" s="2">
        <f>SUM(C78:C79)</f>
        <v>0</v>
      </c>
      <c r="D77" s="2">
        <f>C77/$Q$1</f>
        <v>0</v>
      </c>
      <c r="E77" s="2">
        <f>SUM(E78:E79)</f>
        <v>0</v>
      </c>
      <c r="F77" s="2">
        <f>E77/$Q$1</f>
        <v>0</v>
      </c>
      <c r="G77" s="160" t="s">
        <v>170</v>
      </c>
      <c r="H77" s="2">
        <f>SUM(H78:H79)</f>
        <v>0</v>
      </c>
      <c r="I77" s="346">
        <f>H77/$Q$1</f>
        <v>0</v>
      </c>
      <c r="J77" s="160" t="s">
        <v>170</v>
      </c>
      <c r="K77" s="2">
        <f>SUM(K78:K79)</f>
        <v>0</v>
      </c>
      <c r="L77" s="346">
        <f>K77/$Q$1</f>
        <v>0</v>
      </c>
      <c r="M77" s="160" t="s">
        <v>170</v>
      </c>
      <c r="N77" s="2">
        <f>SUM(N78:N79)</f>
        <v>0</v>
      </c>
      <c r="O77" s="346">
        <f>N77/$Q$1</f>
        <v>0</v>
      </c>
      <c r="P77" s="160" t="s">
        <v>170</v>
      </c>
    </row>
    <row r="78" spans="1:16" ht="12.75" hidden="1">
      <c r="A78" s="241">
        <v>4231</v>
      </c>
      <c r="B78" s="123" t="s">
        <v>210</v>
      </c>
      <c r="C78" s="13">
        <v>0</v>
      </c>
      <c r="D78" s="13">
        <f>C78/$Q$1</f>
        <v>0</v>
      </c>
      <c r="E78" s="13">
        <v>0</v>
      </c>
      <c r="F78" s="13">
        <f>E78/$Q$1</f>
        <v>0</v>
      </c>
      <c r="G78" s="159" t="s">
        <v>170</v>
      </c>
      <c r="H78" s="13">
        <v>0</v>
      </c>
      <c r="I78" s="349">
        <f>H78/$Q$1</f>
        <v>0</v>
      </c>
      <c r="J78" s="159" t="s">
        <v>170</v>
      </c>
      <c r="K78" s="13">
        <v>0</v>
      </c>
      <c r="L78" s="349">
        <f>K78/$Q$1</f>
        <v>0</v>
      </c>
      <c r="M78" s="159" t="s">
        <v>170</v>
      </c>
      <c r="N78" s="13">
        <v>0</v>
      </c>
      <c r="O78" s="349">
        <f>N78/$Q$1</f>
        <v>0</v>
      </c>
      <c r="P78" s="159" t="s">
        <v>170</v>
      </c>
    </row>
    <row r="79" spans="1:16" ht="12.75" hidden="1">
      <c r="A79" s="235">
        <v>4233</v>
      </c>
      <c r="B79" s="35" t="s">
        <v>184</v>
      </c>
      <c r="C79" s="13">
        <v>0</v>
      </c>
      <c r="D79" s="13">
        <f>C79/$Q$1</f>
        <v>0</v>
      </c>
      <c r="E79" s="13">
        <v>0</v>
      </c>
      <c r="F79" s="13">
        <f>E79/$Q$1</f>
        <v>0</v>
      </c>
      <c r="G79" s="159" t="s">
        <v>170</v>
      </c>
      <c r="H79" s="13">
        <v>0</v>
      </c>
      <c r="I79" s="349">
        <f>H79/$Q$1</f>
        <v>0</v>
      </c>
      <c r="J79" s="159" t="s">
        <v>170</v>
      </c>
      <c r="K79" s="13">
        <v>0</v>
      </c>
      <c r="L79" s="349">
        <f>K79/$Q$1</f>
        <v>0</v>
      </c>
      <c r="M79" s="159" t="s">
        <v>170</v>
      </c>
      <c r="N79" s="13">
        <v>0</v>
      </c>
      <c r="O79" s="349">
        <f>N79/$Q$1</f>
        <v>0</v>
      </c>
      <c r="P79" s="159" t="s">
        <v>170</v>
      </c>
    </row>
    <row r="80" spans="1:16" ht="12.75">
      <c r="A80" s="235"/>
      <c r="B80" s="236"/>
      <c r="C80" s="3"/>
      <c r="D80" s="3"/>
      <c r="E80" s="3"/>
      <c r="F80" s="3"/>
      <c r="G80" s="21"/>
      <c r="H80" s="3"/>
      <c r="I80" s="353"/>
      <c r="J80" s="21"/>
      <c r="K80" s="3"/>
      <c r="L80" s="353"/>
      <c r="M80" s="21"/>
      <c r="N80" s="3"/>
      <c r="O80" s="353"/>
      <c r="P80" s="21"/>
    </row>
    <row r="81" spans="1:16" ht="12.75">
      <c r="A81" s="79" t="s">
        <v>265</v>
      </c>
      <c r="B81" s="156" t="s">
        <v>106</v>
      </c>
      <c r="C81" s="2">
        <f>C82</f>
        <v>8985771</v>
      </c>
      <c r="D81" s="2">
        <f>C81/$Q$1</f>
        <v>1192616.7628907028</v>
      </c>
      <c r="E81" s="2">
        <f>E82</f>
        <v>28400000</v>
      </c>
      <c r="F81" s="2">
        <f>E81/$Q$1</f>
        <v>3769327.7589753796</v>
      </c>
      <c r="G81" s="21">
        <f>E81/C81*100</f>
        <v>316.05523888823785</v>
      </c>
      <c r="H81" s="2">
        <f>H82</f>
        <v>23569000</v>
      </c>
      <c r="I81" s="346">
        <f>H81/$Q$1</f>
        <v>3128143.8715243214</v>
      </c>
      <c r="J81" s="21">
        <f>H81/E81*100</f>
        <v>82.989436619718319</v>
      </c>
      <c r="K81" s="2">
        <f>K82</f>
        <v>16350000</v>
      </c>
      <c r="L81" s="346">
        <f>K81/$Q$1</f>
        <v>2170017.9175791359</v>
      </c>
      <c r="M81" s="21">
        <f>K81/H81*100</f>
        <v>69.370783656497949</v>
      </c>
      <c r="N81" s="2">
        <f>N82</f>
        <v>28350000</v>
      </c>
      <c r="O81" s="346">
        <f>N81/$Q$1</f>
        <v>3762691.6185546485</v>
      </c>
      <c r="P81" s="21">
        <f>N81/K81*100</f>
        <v>173.39449541284404</v>
      </c>
    </row>
    <row r="82" spans="1:16" ht="12.75">
      <c r="A82" s="79">
        <v>42</v>
      </c>
      <c r="B82" s="156" t="s">
        <v>22</v>
      </c>
      <c r="C82" s="2">
        <f>C83</f>
        <v>8985771</v>
      </c>
      <c r="D82" s="2">
        <f>C82/$Q$1</f>
        <v>1192616.7628907028</v>
      </c>
      <c r="E82" s="2">
        <f>E83</f>
        <v>28400000</v>
      </c>
      <c r="F82" s="2">
        <f>E82/$Q$1</f>
        <v>3769327.7589753796</v>
      </c>
      <c r="G82" s="21">
        <f>E82/C82*100</f>
        <v>316.05523888823785</v>
      </c>
      <c r="H82" s="2">
        <f>H83</f>
        <v>23569000</v>
      </c>
      <c r="I82" s="346">
        <f>H82/$Q$1</f>
        <v>3128143.8715243214</v>
      </c>
      <c r="J82" s="21">
        <f>H82/E82*100</f>
        <v>82.989436619718319</v>
      </c>
      <c r="K82" s="2">
        <f>K83</f>
        <v>16350000</v>
      </c>
      <c r="L82" s="346">
        <f>K82/$Q$1</f>
        <v>2170017.9175791359</v>
      </c>
      <c r="M82" s="21">
        <f>K82/H82*100</f>
        <v>69.370783656497949</v>
      </c>
      <c r="N82" s="2">
        <f>N83</f>
        <v>28350000</v>
      </c>
      <c r="O82" s="346">
        <f>N82/$Q$1</f>
        <v>3762691.6185546485</v>
      </c>
      <c r="P82" s="21">
        <f>N82/K82*100</f>
        <v>173.39449541284404</v>
      </c>
    </row>
    <row r="83" spans="1:16" ht="12.75">
      <c r="A83" s="79">
        <v>421</v>
      </c>
      <c r="B83" s="156" t="s">
        <v>23</v>
      </c>
      <c r="C83" s="2">
        <f>C84+C85</f>
        <v>8985771</v>
      </c>
      <c r="D83" s="2">
        <f>C83/$Q$1</f>
        <v>1192616.7628907028</v>
      </c>
      <c r="E83" s="2">
        <f>E84+E85</f>
        <v>28400000</v>
      </c>
      <c r="F83" s="2">
        <f>E83/$Q$1</f>
        <v>3769327.7589753796</v>
      </c>
      <c r="G83" s="21">
        <f>E83/C83*100</f>
        <v>316.05523888823785</v>
      </c>
      <c r="H83" s="2">
        <f>H84+H85</f>
        <v>23569000</v>
      </c>
      <c r="I83" s="346">
        <f>H83/$Q$1</f>
        <v>3128143.8715243214</v>
      </c>
      <c r="J83" s="21">
        <f>H83/E83*100</f>
        <v>82.989436619718319</v>
      </c>
      <c r="K83" s="2">
        <f>K84+K85</f>
        <v>16350000</v>
      </c>
      <c r="L83" s="346">
        <f>K83/$Q$1</f>
        <v>2170017.9175791359</v>
      </c>
      <c r="M83" s="21">
        <f>K83/H83*100</f>
        <v>69.370783656497949</v>
      </c>
      <c r="N83" s="2">
        <f>N84+N85</f>
        <v>28350000</v>
      </c>
      <c r="O83" s="346">
        <f>N83/$Q$1</f>
        <v>3762691.6185546485</v>
      </c>
      <c r="P83" s="21">
        <f>N83/K83*100</f>
        <v>173.39449541284404</v>
      </c>
    </row>
    <row r="84" spans="1:16" ht="12.75">
      <c r="A84" s="235" t="s">
        <v>24</v>
      </c>
      <c r="B84" s="236" t="s">
        <v>25</v>
      </c>
      <c r="C84" s="7">
        <v>8985771</v>
      </c>
      <c r="D84" s="7">
        <f>C84/$Q$1</f>
        <v>1192616.7628907028</v>
      </c>
      <c r="E84" s="13">
        <v>28400000</v>
      </c>
      <c r="F84" s="13">
        <f>E84/$Q$1</f>
        <v>3769327.7589753796</v>
      </c>
      <c r="G84" s="23">
        <f>E84/C84*100</f>
        <v>316.05523888823785</v>
      </c>
      <c r="H84" s="13">
        <v>23569000</v>
      </c>
      <c r="I84" s="349">
        <f>H84/$Q$1</f>
        <v>3128143.8715243214</v>
      </c>
      <c r="J84" s="23">
        <f>H84/E84*100</f>
        <v>82.989436619718319</v>
      </c>
      <c r="K84" s="13">
        <v>16350000</v>
      </c>
      <c r="L84" s="349">
        <f>K84/$Q$1</f>
        <v>2170017.9175791359</v>
      </c>
      <c r="M84" s="23">
        <f>K84/H84*100</f>
        <v>69.370783656497949</v>
      </c>
      <c r="N84" s="13">
        <v>28350000</v>
      </c>
      <c r="O84" s="349">
        <f>N84/$Q$1</f>
        <v>3762691.6185546485</v>
      </c>
      <c r="P84" s="23">
        <f>N84/K84*100</f>
        <v>173.39449541284404</v>
      </c>
    </row>
    <row r="85" spans="1:16" ht="12.75" hidden="1">
      <c r="A85" s="235">
        <v>4214</v>
      </c>
      <c r="B85" s="236" t="s">
        <v>27</v>
      </c>
      <c r="C85" s="13">
        <v>0</v>
      </c>
      <c r="D85" s="13">
        <f>C85/$Q$1</f>
        <v>0</v>
      </c>
      <c r="E85" s="13">
        <v>0</v>
      </c>
      <c r="F85" s="13">
        <f>E85/$Q$1</f>
        <v>0</v>
      </c>
      <c r="G85" s="23"/>
      <c r="H85" s="13"/>
      <c r="I85" s="349">
        <f>H85/$Q$1</f>
        <v>0</v>
      </c>
      <c r="J85" s="23"/>
      <c r="K85" s="13"/>
      <c r="L85" s="349">
        <f>K85/$Q$1</f>
        <v>0</v>
      </c>
      <c r="M85" s="23"/>
      <c r="N85" s="13"/>
      <c r="O85" s="349">
        <f>N85/$Q$1</f>
        <v>0</v>
      </c>
      <c r="P85" s="23"/>
    </row>
    <row r="86" spans="1:16" ht="12.75">
      <c r="A86" s="235"/>
      <c r="B86" s="236"/>
      <c r="C86" s="7"/>
      <c r="D86" s="7"/>
      <c r="E86" s="7"/>
      <c r="F86" s="7"/>
      <c r="G86" s="23"/>
      <c r="H86" s="7"/>
      <c r="I86" s="351"/>
      <c r="J86" s="23"/>
      <c r="K86" s="7"/>
      <c r="L86" s="351"/>
      <c r="M86" s="23"/>
      <c r="N86" s="7"/>
      <c r="O86" s="351"/>
      <c r="P86" s="23"/>
    </row>
    <row r="87" spans="1:16" s="164" customFormat="1" ht="12.75">
      <c r="A87" s="71">
        <v>1001</v>
      </c>
      <c r="B87" s="29" t="s">
        <v>114</v>
      </c>
      <c r="C87" s="2">
        <f>C89+C97+C105</f>
        <v>399563582</v>
      </c>
      <c r="D87" s="2">
        <f>C87/$Q$1</f>
        <v>53031200.743247725</v>
      </c>
      <c r="E87" s="2">
        <f>E89+E97+E105</f>
        <v>406160000</v>
      </c>
      <c r="F87" s="2">
        <f>E87/$Q$1</f>
        <v>53906695.865684517</v>
      </c>
      <c r="G87" s="21">
        <f>E87/C87*100</f>
        <v>101.65090571242301</v>
      </c>
      <c r="H87" s="2">
        <f>H89+H97+H105</f>
        <v>378284000</v>
      </c>
      <c r="I87" s="346">
        <f>H87/$Q$1</f>
        <v>50206914.858318396</v>
      </c>
      <c r="J87" s="21">
        <f>H87/E87*100</f>
        <v>93.136694898562141</v>
      </c>
      <c r="K87" s="2">
        <f>K89+K97+K105</f>
        <v>230200000</v>
      </c>
      <c r="L87" s="346">
        <f>K87/$Q$1+1</f>
        <v>30552791.497046914</v>
      </c>
      <c r="M87" s="21">
        <f>K87/H87*100</f>
        <v>60.853750092523072</v>
      </c>
      <c r="N87" s="2">
        <f>N89+N97+N105</f>
        <v>279730000</v>
      </c>
      <c r="O87" s="346">
        <f>N87/$Q$1</f>
        <v>37126551.197823346</v>
      </c>
      <c r="P87" s="21">
        <f>N87/K87*100</f>
        <v>121.51607298001738</v>
      </c>
    </row>
    <row r="88" spans="1:16" ht="12.75">
      <c r="A88" s="242"/>
      <c r="B88" s="156"/>
      <c r="C88" s="3"/>
      <c r="D88" s="3"/>
      <c r="E88" s="3"/>
      <c r="F88" s="3"/>
      <c r="G88" s="21"/>
      <c r="H88" s="3"/>
      <c r="I88" s="353"/>
      <c r="J88" s="21"/>
      <c r="K88" s="3"/>
      <c r="L88" s="353"/>
      <c r="M88" s="21"/>
      <c r="N88" s="3"/>
      <c r="O88" s="353"/>
      <c r="P88" s="21"/>
    </row>
    <row r="89" spans="1:16" s="168" customFormat="1" ht="25.5">
      <c r="A89" s="77" t="s">
        <v>264</v>
      </c>
      <c r="B89" s="6" t="s">
        <v>104</v>
      </c>
      <c r="C89" s="2">
        <f>C90+C93</f>
        <v>29848237</v>
      </c>
      <c r="D89" s="2">
        <f t="shared" ref="D89:D95" si="30">C89/$Q$1</f>
        <v>3961541.8408653527</v>
      </c>
      <c r="E89" s="2">
        <f>E90+E93</f>
        <v>29130000</v>
      </c>
      <c r="F89" s="2">
        <f t="shared" ref="F89:F95" si="31">E89/$Q$1</f>
        <v>3866215.4091180568</v>
      </c>
      <c r="G89" s="21">
        <f t="shared" ref="G89:G95" si="32">E89/C89*100</f>
        <v>97.593703775536227</v>
      </c>
      <c r="H89" s="2">
        <f>H90+H93</f>
        <v>28409000</v>
      </c>
      <c r="I89" s="346">
        <f t="shared" ref="I89:I95" si="33">H89/$Q$1</f>
        <v>3770522.2642511115</v>
      </c>
      <c r="J89" s="21">
        <f t="shared" ref="J89:J95" si="34">H89/E89*100</f>
        <v>97.524888431170623</v>
      </c>
      <c r="K89" s="2">
        <f>K90+K93</f>
        <v>27690000</v>
      </c>
      <c r="L89" s="346">
        <f t="shared" ref="L89:L95" si="35">K89/$Q$1</f>
        <v>3675094.5650009951</v>
      </c>
      <c r="M89" s="21">
        <f t="shared" ref="M89:M95" si="36">K89/H89*100</f>
        <v>97.469111901158072</v>
      </c>
      <c r="N89" s="2">
        <f>N90+N93</f>
        <v>26970000</v>
      </c>
      <c r="O89" s="346">
        <f t="shared" ref="O89:O95" si="37">N89/$Q$1</f>
        <v>3579534.1429424644</v>
      </c>
      <c r="P89" s="21">
        <f t="shared" ref="P89:P95" si="38">N89/K89*100</f>
        <v>97.399783315276281</v>
      </c>
    </row>
    <row r="90" spans="1:16" ht="12.75">
      <c r="A90" s="79">
        <v>34</v>
      </c>
      <c r="B90" s="29" t="s">
        <v>19</v>
      </c>
      <c r="C90" s="2">
        <f>C91</f>
        <v>5848267</v>
      </c>
      <c r="D90" s="2">
        <f t="shared" si="30"/>
        <v>776198.4205985798</v>
      </c>
      <c r="E90" s="2">
        <f>E91</f>
        <v>5130000</v>
      </c>
      <c r="F90" s="2">
        <f t="shared" si="31"/>
        <v>680868.00716703164</v>
      </c>
      <c r="G90" s="21">
        <f t="shared" si="32"/>
        <v>87.718293299536427</v>
      </c>
      <c r="H90" s="2">
        <f>H91</f>
        <v>4409000</v>
      </c>
      <c r="I90" s="346">
        <f t="shared" si="33"/>
        <v>585174.86230008618</v>
      </c>
      <c r="J90" s="21">
        <f t="shared" si="34"/>
        <v>85.945419103313839</v>
      </c>
      <c r="K90" s="2">
        <f>K91</f>
        <v>3690000</v>
      </c>
      <c r="L90" s="346">
        <f t="shared" si="35"/>
        <v>489747.16304997011</v>
      </c>
      <c r="M90" s="21">
        <f t="shared" si="36"/>
        <v>83.692447266953963</v>
      </c>
      <c r="N90" s="2">
        <f>N91</f>
        <v>2970000</v>
      </c>
      <c r="O90" s="346">
        <f t="shared" si="37"/>
        <v>394186.74099143938</v>
      </c>
      <c r="P90" s="21">
        <f t="shared" si="38"/>
        <v>80.487804878048792</v>
      </c>
    </row>
    <row r="91" spans="1:16" ht="12.75">
      <c r="A91" s="79">
        <v>342</v>
      </c>
      <c r="B91" s="29" t="s">
        <v>140</v>
      </c>
      <c r="C91" s="2">
        <f>C92</f>
        <v>5848267</v>
      </c>
      <c r="D91" s="2">
        <f t="shared" si="30"/>
        <v>776198.4205985798</v>
      </c>
      <c r="E91" s="2">
        <f>E92</f>
        <v>5130000</v>
      </c>
      <c r="F91" s="2">
        <f t="shared" si="31"/>
        <v>680868.00716703164</v>
      </c>
      <c r="G91" s="21">
        <f t="shared" si="32"/>
        <v>87.718293299536427</v>
      </c>
      <c r="H91" s="2">
        <f>H92</f>
        <v>4409000</v>
      </c>
      <c r="I91" s="346">
        <f t="shared" si="33"/>
        <v>585174.86230008618</v>
      </c>
      <c r="J91" s="21">
        <f t="shared" si="34"/>
        <v>85.945419103313839</v>
      </c>
      <c r="K91" s="2">
        <f>K92</f>
        <v>3690000</v>
      </c>
      <c r="L91" s="346">
        <f t="shared" si="35"/>
        <v>489747.16304997011</v>
      </c>
      <c r="M91" s="21">
        <f t="shared" si="36"/>
        <v>83.692447266953963</v>
      </c>
      <c r="N91" s="2">
        <f>N92</f>
        <v>2970000</v>
      </c>
      <c r="O91" s="346">
        <f t="shared" si="37"/>
        <v>394186.74099143938</v>
      </c>
      <c r="P91" s="21">
        <f t="shared" si="38"/>
        <v>80.487804878048792</v>
      </c>
    </row>
    <row r="92" spans="1:16" ht="25.5">
      <c r="A92" s="243" t="s">
        <v>18</v>
      </c>
      <c r="B92" s="244" t="s">
        <v>141</v>
      </c>
      <c r="C92" s="7">
        <v>5848267</v>
      </c>
      <c r="D92" s="7">
        <f t="shared" si="30"/>
        <v>776198.4205985798</v>
      </c>
      <c r="E92" s="7">
        <v>5130000</v>
      </c>
      <c r="F92" s="7">
        <f t="shared" si="31"/>
        <v>680868.00716703164</v>
      </c>
      <c r="G92" s="23">
        <f t="shared" si="32"/>
        <v>87.718293299536427</v>
      </c>
      <c r="H92" s="7">
        <v>4409000</v>
      </c>
      <c r="I92" s="354">
        <f t="shared" si="33"/>
        <v>585174.86230008618</v>
      </c>
      <c r="J92" s="23">
        <f t="shared" si="34"/>
        <v>85.945419103313839</v>
      </c>
      <c r="K92" s="7">
        <v>3690000</v>
      </c>
      <c r="L92" s="351">
        <f>K92/$Q$1+1</f>
        <v>489748.16304997011</v>
      </c>
      <c r="M92" s="23">
        <f t="shared" si="36"/>
        <v>83.692447266953963</v>
      </c>
      <c r="N92" s="7">
        <v>2970000</v>
      </c>
      <c r="O92" s="354">
        <f t="shared" si="37"/>
        <v>394186.74099143938</v>
      </c>
      <c r="P92" s="23">
        <f t="shared" si="38"/>
        <v>80.487804878048792</v>
      </c>
    </row>
    <row r="93" spans="1:16" ht="12.75">
      <c r="A93" s="79">
        <v>54</v>
      </c>
      <c r="B93" s="29" t="s">
        <v>143</v>
      </c>
      <c r="C93" s="2">
        <f>C94</f>
        <v>23999970</v>
      </c>
      <c r="D93" s="2">
        <f t="shared" si="30"/>
        <v>3185343.4202667726</v>
      </c>
      <c r="E93" s="2">
        <f>E94</f>
        <v>24000000</v>
      </c>
      <c r="F93" s="2">
        <f t="shared" si="31"/>
        <v>3185347.4019510252</v>
      </c>
      <c r="G93" s="160">
        <f t="shared" si="32"/>
        <v>100.00012500015625</v>
      </c>
      <c r="H93" s="2">
        <f>H94</f>
        <v>24000000</v>
      </c>
      <c r="I93" s="346">
        <f t="shared" si="33"/>
        <v>3185347.4019510252</v>
      </c>
      <c r="J93" s="160">
        <f t="shared" si="34"/>
        <v>100</v>
      </c>
      <c r="K93" s="2">
        <f>K94</f>
        <v>24000000</v>
      </c>
      <c r="L93" s="346">
        <f t="shared" si="35"/>
        <v>3185347.4019510252</v>
      </c>
      <c r="M93" s="21">
        <f t="shared" si="36"/>
        <v>100</v>
      </c>
      <c r="N93" s="2">
        <f>N94</f>
        <v>24000000</v>
      </c>
      <c r="O93" s="346">
        <f t="shared" si="37"/>
        <v>3185347.4019510252</v>
      </c>
      <c r="P93" s="21">
        <f t="shared" si="38"/>
        <v>100</v>
      </c>
    </row>
    <row r="94" spans="1:16" ht="24.6" customHeight="1">
      <c r="A94" s="77">
        <v>542</v>
      </c>
      <c r="B94" s="29" t="s">
        <v>198</v>
      </c>
      <c r="C94" s="2">
        <f>C95</f>
        <v>23999970</v>
      </c>
      <c r="D94" s="2">
        <f t="shared" si="30"/>
        <v>3185343.4202667726</v>
      </c>
      <c r="E94" s="2">
        <f>E95</f>
        <v>24000000</v>
      </c>
      <c r="F94" s="2">
        <f t="shared" si="31"/>
        <v>3185347.4019510252</v>
      </c>
      <c r="G94" s="160">
        <f t="shared" si="32"/>
        <v>100.00012500015625</v>
      </c>
      <c r="H94" s="2">
        <f>H95</f>
        <v>24000000</v>
      </c>
      <c r="I94" s="346">
        <f t="shared" si="33"/>
        <v>3185347.4019510252</v>
      </c>
      <c r="J94" s="160">
        <f t="shared" si="34"/>
        <v>100</v>
      </c>
      <c r="K94" s="2">
        <f>K95</f>
        <v>24000000</v>
      </c>
      <c r="L94" s="346">
        <f t="shared" si="35"/>
        <v>3185347.4019510252</v>
      </c>
      <c r="M94" s="21">
        <f t="shared" si="36"/>
        <v>100</v>
      </c>
      <c r="N94" s="2">
        <f>N95</f>
        <v>24000000</v>
      </c>
      <c r="O94" s="346">
        <f t="shared" si="37"/>
        <v>3185347.4019510252</v>
      </c>
      <c r="P94" s="21">
        <f t="shared" si="38"/>
        <v>100</v>
      </c>
    </row>
    <row r="95" spans="1:16" ht="25.5">
      <c r="A95" s="78">
        <v>5422</v>
      </c>
      <c r="B95" s="33" t="s">
        <v>150</v>
      </c>
      <c r="C95" s="7">
        <v>23999970</v>
      </c>
      <c r="D95" s="7">
        <f t="shared" si="30"/>
        <v>3185343.4202667726</v>
      </c>
      <c r="E95" s="7">
        <v>24000000</v>
      </c>
      <c r="F95" s="7">
        <f t="shared" si="31"/>
        <v>3185347.4019510252</v>
      </c>
      <c r="G95" s="159">
        <f t="shared" si="32"/>
        <v>100.00012500015625</v>
      </c>
      <c r="H95" s="7">
        <v>24000000</v>
      </c>
      <c r="I95" s="351">
        <f t="shared" si="33"/>
        <v>3185347.4019510252</v>
      </c>
      <c r="J95" s="159">
        <f t="shared" si="34"/>
        <v>100</v>
      </c>
      <c r="K95" s="7">
        <v>24000000</v>
      </c>
      <c r="L95" s="351">
        <f t="shared" si="35"/>
        <v>3185347.4019510252</v>
      </c>
      <c r="M95" s="23">
        <f t="shared" si="36"/>
        <v>100</v>
      </c>
      <c r="N95" s="7">
        <v>24000000</v>
      </c>
      <c r="O95" s="351">
        <f t="shared" si="37"/>
        <v>3185347.4019510252</v>
      </c>
      <c r="P95" s="23">
        <f t="shared" si="38"/>
        <v>100</v>
      </c>
    </row>
    <row r="96" spans="1:16" ht="12.75">
      <c r="A96" s="235"/>
      <c r="B96" s="236"/>
      <c r="C96" s="2"/>
      <c r="D96" s="2"/>
      <c r="E96" s="2"/>
      <c r="F96" s="2"/>
      <c r="G96" s="21"/>
      <c r="H96" s="2"/>
      <c r="I96" s="346"/>
      <c r="J96" s="21"/>
      <c r="K96" s="2"/>
      <c r="L96" s="346"/>
      <c r="M96" s="21"/>
      <c r="N96" s="2"/>
      <c r="O96" s="346"/>
      <c r="P96" s="21"/>
    </row>
    <row r="97" spans="1:16" s="168" customFormat="1" ht="25.5">
      <c r="A97" s="77" t="s">
        <v>263</v>
      </c>
      <c r="B97" s="6" t="s">
        <v>105</v>
      </c>
      <c r="C97" s="2">
        <f>C98+C101</f>
        <v>109078124</v>
      </c>
      <c r="D97" s="2">
        <f t="shared" ref="D97:D103" si="39">C97/$Q$1</f>
        <v>14477154.953878824</v>
      </c>
      <c r="E97" s="2">
        <f>E98+E101</f>
        <v>118140000</v>
      </c>
      <c r="F97" s="2">
        <f t="shared" ref="F97:F103" si="40">E97/$Q$1</f>
        <v>15679872.586103922</v>
      </c>
      <c r="G97" s="21">
        <f t="shared" ref="G97:G103" si="41">E97/C97*100</f>
        <v>108.3076933006292</v>
      </c>
      <c r="H97" s="2">
        <f>H98+H101</f>
        <v>163675000</v>
      </c>
      <c r="I97" s="346">
        <f>H97/$Q$1</f>
        <v>21723405.667263918</v>
      </c>
      <c r="J97" s="21">
        <f>H97/E97*100</f>
        <v>138.54325376671744</v>
      </c>
      <c r="K97" s="2">
        <f>K98+K101</f>
        <v>118038000</v>
      </c>
      <c r="L97" s="346">
        <f>K97/$Q$1+1</f>
        <v>15666335.859645629</v>
      </c>
      <c r="M97" s="21">
        <f t="shared" ref="M97:M103" si="42">K97/H97*100</f>
        <v>72.117305636169235</v>
      </c>
      <c r="N97" s="2">
        <f>N98+N101</f>
        <v>203630000</v>
      </c>
      <c r="O97" s="346">
        <f>N97/$Q$1+1</f>
        <v>27026346.477470301</v>
      </c>
      <c r="P97" s="21">
        <f t="shared" ref="P97:P103" si="43">N97/K97*100</f>
        <v>172.51224182043069</v>
      </c>
    </row>
    <row r="98" spans="1:16" ht="12.75">
      <c r="A98" s="79">
        <v>34</v>
      </c>
      <c r="B98" s="29" t="s">
        <v>19</v>
      </c>
      <c r="C98" s="2">
        <f>C99</f>
        <v>19001005</v>
      </c>
      <c r="D98" s="2">
        <f t="shared" si="39"/>
        <v>2521866.7463003518</v>
      </c>
      <c r="E98" s="2">
        <f>E99</f>
        <v>14040000</v>
      </c>
      <c r="F98" s="2">
        <f t="shared" si="40"/>
        <v>1863428.2301413496</v>
      </c>
      <c r="G98" s="21">
        <f t="shared" si="41"/>
        <v>73.890828406181669</v>
      </c>
      <c r="H98" s="2">
        <f>H99</f>
        <v>17975000</v>
      </c>
      <c r="I98" s="346">
        <f>H98/$Q$1</f>
        <v>2385692.4812529031</v>
      </c>
      <c r="J98" s="21">
        <f>H98/E98*100</f>
        <v>128.02706552706553</v>
      </c>
      <c r="K98" s="2">
        <f>K99</f>
        <v>18038000</v>
      </c>
      <c r="L98" s="346">
        <f>K98/$Q$1</f>
        <v>2394054.0181830246</v>
      </c>
      <c r="M98" s="21">
        <f t="shared" si="42"/>
        <v>100.35048678720445</v>
      </c>
      <c r="N98" s="2">
        <f>N99</f>
        <v>17730000</v>
      </c>
      <c r="O98" s="346">
        <f>N98/$Q$1</f>
        <v>2353175.3931913199</v>
      </c>
      <c r="P98" s="21">
        <f t="shared" si="43"/>
        <v>98.292493624570355</v>
      </c>
    </row>
    <row r="99" spans="1:16" ht="12.75">
      <c r="A99" s="79">
        <v>342</v>
      </c>
      <c r="B99" s="29" t="s">
        <v>17</v>
      </c>
      <c r="C99" s="2">
        <f>C100</f>
        <v>19001005</v>
      </c>
      <c r="D99" s="2">
        <f t="shared" si="39"/>
        <v>2521866.7463003518</v>
      </c>
      <c r="E99" s="2">
        <f>E100</f>
        <v>14040000</v>
      </c>
      <c r="F99" s="2">
        <f t="shared" si="40"/>
        <v>1863428.2301413496</v>
      </c>
      <c r="G99" s="21">
        <f t="shared" si="41"/>
        <v>73.890828406181669</v>
      </c>
      <c r="H99" s="2">
        <f>H100</f>
        <v>17975000</v>
      </c>
      <c r="I99" s="346">
        <f>H99/$Q$1</f>
        <v>2385692.4812529031</v>
      </c>
      <c r="J99" s="21">
        <f>H99/E99*100</f>
        <v>128.02706552706553</v>
      </c>
      <c r="K99" s="2">
        <f>K100</f>
        <v>18038000</v>
      </c>
      <c r="L99" s="346">
        <f>K99/$Q$1</f>
        <v>2394054.0181830246</v>
      </c>
      <c r="M99" s="21">
        <f t="shared" si="42"/>
        <v>100.35048678720445</v>
      </c>
      <c r="N99" s="2">
        <f>N100</f>
        <v>17730000</v>
      </c>
      <c r="O99" s="346">
        <f>N99/$Q$1</f>
        <v>2353175.3931913199</v>
      </c>
      <c r="P99" s="21">
        <f t="shared" si="43"/>
        <v>98.292493624570355</v>
      </c>
    </row>
    <row r="100" spans="1:16" ht="25.5">
      <c r="A100" s="243" t="s">
        <v>81</v>
      </c>
      <c r="B100" s="244" t="s">
        <v>142</v>
      </c>
      <c r="C100" s="7">
        <v>19001005</v>
      </c>
      <c r="D100" s="7">
        <f t="shared" si="39"/>
        <v>2521866.7463003518</v>
      </c>
      <c r="E100" s="7">
        <v>14040000</v>
      </c>
      <c r="F100" s="7">
        <f t="shared" si="40"/>
        <v>1863428.2301413496</v>
      </c>
      <c r="G100" s="23">
        <f t="shared" si="41"/>
        <v>73.890828406181669</v>
      </c>
      <c r="H100" s="7">
        <v>17975000</v>
      </c>
      <c r="I100" s="351">
        <f>H100/$Q$1</f>
        <v>2385692.4812529031</v>
      </c>
      <c r="J100" s="23">
        <f>H100/E100*100</f>
        <v>128.02706552706553</v>
      </c>
      <c r="K100" s="7">
        <v>18038000</v>
      </c>
      <c r="L100" s="354">
        <f>K100/$Q$1</f>
        <v>2394054.0181830246</v>
      </c>
      <c r="M100" s="23">
        <f t="shared" si="42"/>
        <v>100.35048678720445</v>
      </c>
      <c r="N100" s="7">
        <v>17730000</v>
      </c>
      <c r="O100" s="354">
        <f>N100/$Q$1</f>
        <v>2353175.3931913199</v>
      </c>
      <c r="P100" s="23">
        <f t="shared" si="43"/>
        <v>98.292493624570355</v>
      </c>
    </row>
    <row r="101" spans="1:16" ht="12.75">
      <c r="A101" s="79">
        <v>54</v>
      </c>
      <c r="B101" s="29" t="s">
        <v>143</v>
      </c>
      <c r="C101" s="2">
        <f>C102</f>
        <v>90077119</v>
      </c>
      <c r="D101" s="2">
        <f t="shared" si="39"/>
        <v>11955288.207578471</v>
      </c>
      <c r="E101" s="2">
        <f>E102</f>
        <v>104100000</v>
      </c>
      <c r="F101" s="2">
        <f t="shared" si="40"/>
        <v>13816444.355962571</v>
      </c>
      <c r="G101" s="160">
        <f t="shared" si="41"/>
        <v>115.56763932469909</v>
      </c>
      <c r="H101" s="2">
        <f>H102</f>
        <v>145700000</v>
      </c>
      <c r="I101" s="346">
        <f>H101/$Q$1+1</f>
        <v>19337714.186011016</v>
      </c>
      <c r="J101" s="160" t="s">
        <v>170</v>
      </c>
      <c r="K101" s="2">
        <f>K102</f>
        <v>100000000</v>
      </c>
      <c r="L101" s="346">
        <f>K101/$Q$1+1</f>
        <v>13272281.841462605</v>
      </c>
      <c r="M101" s="21">
        <f t="shared" si="42"/>
        <v>68.634179821551129</v>
      </c>
      <c r="N101" s="2">
        <f>N102</f>
        <v>185900000</v>
      </c>
      <c r="O101" s="346">
        <f>N101/$Q$1+1</f>
        <v>24673171.084278982</v>
      </c>
      <c r="P101" s="21">
        <f t="shared" si="43"/>
        <v>185.9</v>
      </c>
    </row>
    <row r="102" spans="1:16" ht="25.5">
      <c r="A102" s="77">
        <v>544</v>
      </c>
      <c r="B102" s="29" t="s">
        <v>144</v>
      </c>
      <c r="C102" s="2">
        <f>C103</f>
        <v>90077119</v>
      </c>
      <c r="D102" s="2">
        <f t="shared" si="39"/>
        <v>11955288.207578471</v>
      </c>
      <c r="E102" s="2">
        <f>E103</f>
        <v>104100000</v>
      </c>
      <c r="F102" s="2">
        <f t="shared" si="40"/>
        <v>13816444.355962571</v>
      </c>
      <c r="G102" s="160">
        <f t="shared" si="41"/>
        <v>115.56763932469909</v>
      </c>
      <c r="H102" s="2">
        <f>H103</f>
        <v>145700000</v>
      </c>
      <c r="I102" s="346">
        <f>H102/$Q$1+1</f>
        <v>19337714.186011016</v>
      </c>
      <c r="J102" s="160" t="s">
        <v>170</v>
      </c>
      <c r="K102" s="2">
        <f>K103</f>
        <v>100000000</v>
      </c>
      <c r="L102" s="346">
        <f>K102/$Q$1+1</f>
        <v>13272281.841462605</v>
      </c>
      <c r="M102" s="21">
        <f t="shared" si="42"/>
        <v>68.634179821551129</v>
      </c>
      <c r="N102" s="2">
        <f>N103</f>
        <v>185900000</v>
      </c>
      <c r="O102" s="346">
        <f>N102/$Q$1+1</f>
        <v>24673171.084278982</v>
      </c>
      <c r="P102" s="21">
        <f t="shared" si="43"/>
        <v>185.9</v>
      </c>
    </row>
    <row r="103" spans="1:16" ht="25.5">
      <c r="A103" s="78">
        <v>5443</v>
      </c>
      <c r="B103" s="33" t="s">
        <v>145</v>
      </c>
      <c r="C103" s="7">
        <v>90077119</v>
      </c>
      <c r="D103" s="7">
        <f t="shared" si="39"/>
        <v>11955288.207578471</v>
      </c>
      <c r="E103" s="18">
        <v>104100000</v>
      </c>
      <c r="F103" s="18">
        <f t="shared" si="40"/>
        <v>13816444.355962571</v>
      </c>
      <c r="G103" s="159">
        <f t="shared" si="41"/>
        <v>115.56763932469909</v>
      </c>
      <c r="H103" s="18">
        <v>145700000</v>
      </c>
      <c r="I103" s="355">
        <f>H103/$Q$1+1</f>
        <v>19337714.186011016</v>
      </c>
      <c r="J103" s="159">
        <f>H103/E103*100</f>
        <v>139.9615754082613</v>
      </c>
      <c r="K103" s="18">
        <v>100000000</v>
      </c>
      <c r="L103" s="355">
        <f>K103/$Q$1+1</f>
        <v>13272281.841462605</v>
      </c>
      <c r="M103" s="23">
        <f t="shared" si="42"/>
        <v>68.634179821551129</v>
      </c>
      <c r="N103" s="18">
        <v>185900000</v>
      </c>
      <c r="O103" s="355">
        <f>N103/$Q$1+1</f>
        <v>24673171.084278982</v>
      </c>
      <c r="P103" s="23">
        <f t="shared" si="43"/>
        <v>185.9</v>
      </c>
    </row>
    <row r="104" spans="1:16" ht="12.6" customHeight="1">
      <c r="A104" s="72"/>
      <c r="B104" s="33"/>
      <c r="C104" s="4"/>
      <c r="D104" s="4"/>
      <c r="E104" s="4"/>
      <c r="F104" s="4"/>
      <c r="G104" s="21"/>
      <c r="H104" s="4"/>
      <c r="I104" s="352"/>
      <c r="J104" s="21"/>
      <c r="K104" s="4"/>
      <c r="L104" s="352"/>
      <c r="M104" s="21"/>
      <c r="N104" s="4"/>
      <c r="O104" s="352"/>
      <c r="P104" s="21"/>
    </row>
    <row r="105" spans="1:16" ht="13.15" customHeight="1">
      <c r="A105" s="79" t="s">
        <v>262</v>
      </c>
      <c r="B105" s="6" t="s">
        <v>162</v>
      </c>
      <c r="C105" s="2">
        <f>C106+C109</f>
        <v>260637221</v>
      </c>
      <c r="D105" s="2">
        <f t="shared" ref="D105:D111" si="44">C105/$Q$1</f>
        <v>34592503.948503546</v>
      </c>
      <c r="E105" s="2">
        <f>E106+E109</f>
        <v>258890000</v>
      </c>
      <c r="F105" s="2">
        <f t="shared" ref="F105:F111" si="45">E105/$Q$1</f>
        <v>34360607.870462537</v>
      </c>
      <c r="G105" s="21">
        <f t="shared" ref="G105:G111" si="46">E105/C105*100</f>
        <v>99.329634887413107</v>
      </c>
      <c r="H105" s="2">
        <f>H106+H109</f>
        <v>186200000</v>
      </c>
      <c r="I105" s="346">
        <f t="shared" ref="I105:I111" si="47">H105/$Q$1</f>
        <v>24712986.926803369</v>
      </c>
      <c r="J105" s="21">
        <f t="shared" ref="J105:J111" si="48">H105/E105*100</f>
        <v>71.92243810112403</v>
      </c>
      <c r="K105" s="2">
        <f>K106+K109</f>
        <v>84472000</v>
      </c>
      <c r="L105" s="346">
        <f t="shared" ref="L105:L111" si="49">K105/$Q$1</f>
        <v>11211361.072400291</v>
      </c>
      <c r="M105" s="21">
        <f t="shared" ref="M105:M111" si="50">K105/H105*100</f>
        <v>45.366272824919442</v>
      </c>
      <c r="N105" s="2">
        <f>N106+N109</f>
        <v>49130000</v>
      </c>
      <c r="O105" s="346">
        <f t="shared" ref="O105:O111" si="51">N105/$Q$1</f>
        <v>6520671.5774105778</v>
      </c>
      <c r="P105" s="21">
        <f t="shared" ref="P105:P111" si="52">N105/K105*100</f>
        <v>58.161284212520123</v>
      </c>
    </row>
    <row r="106" spans="1:16" ht="13.15" customHeight="1">
      <c r="A106" s="79">
        <v>34</v>
      </c>
      <c r="B106" s="29" t="s">
        <v>19</v>
      </c>
      <c r="C106" s="2">
        <f>C107</f>
        <v>6769935</v>
      </c>
      <c r="D106" s="2">
        <f t="shared" si="44"/>
        <v>898524.78598447132</v>
      </c>
      <c r="E106" s="2">
        <f>E107</f>
        <v>5990000</v>
      </c>
      <c r="F106" s="2">
        <f t="shared" si="45"/>
        <v>795009.62240361003</v>
      </c>
      <c r="G106" s="21">
        <f t="shared" si="46"/>
        <v>88.479431486417525</v>
      </c>
      <c r="H106" s="2">
        <f>H107</f>
        <v>4900000</v>
      </c>
      <c r="I106" s="346">
        <f t="shared" si="47"/>
        <v>650341.76123166759</v>
      </c>
      <c r="J106" s="21">
        <f t="shared" si="48"/>
        <v>81.803005008347242</v>
      </c>
      <c r="K106" s="2">
        <f>K107</f>
        <v>3472000</v>
      </c>
      <c r="L106" s="346">
        <f t="shared" si="49"/>
        <v>460813.59081558161</v>
      </c>
      <c r="M106" s="21">
        <f t="shared" si="50"/>
        <v>70.857142857142847</v>
      </c>
      <c r="N106" s="2">
        <f>N107</f>
        <v>3030000</v>
      </c>
      <c r="O106" s="346">
        <f t="shared" si="51"/>
        <v>402150.10949631693</v>
      </c>
      <c r="P106" s="21">
        <f t="shared" si="52"/>
        <v>87.269585253456214</v>
      </c>
    </row>
    <row r="107" spans="1:16" ht="13.15" customHeight="1">
      <c r="A107" s="79">
        <v>342</v>
      </c>
      <c r="B107" s="29" t="s">
        <v>163</v>
      </c>
      <c r="C107" s="2">
        <f>C108</f>
        <v>6769935</v>
      </c>
      <c r="D107" s="2">
        <f t="shared" si="44"/>
        <v>898524.78598447132</v>
      </c>
      <c r="E107" s="2">
        <f>E108</f>
        <v>5990000</v>
      </c>
      <c r="F107" s="2">
        <f t="shared" si="45"/>
        <v>795009.62240361003</v>
      </c>
      <c r="G107" s="21">
        <f t="shared" si="46"/>
        <v>88.479431486417525</v>
      </c>
      <c r="H107" s="2">
        <f>H108</f>
        <v>4900000</v>
      </c>
      <c r="I107" s="346">
        <f t="shared" si="47"/>
        <v>650341.76123166759</v>
      </c>
      <c r="J107" s="21">
        <f t="shared" si="48"/>
        <v>81.803005008347242</v>
      </c>
      <c r="K107" s="2">
        <f>K108</f>
        <v>3472000</v>
      </c>
      <c r="L107" s="346">
        <f t="shared" si="49"/>
        <v>460813.59081558161</v>
      </c>
      <c r="M107" s="21">
        <f t="shared" si="50"/>
        <v>70.857142857142847</v>
      </c>
      <c r="N107" s="2">
        <f>N108</f>
        <v>3030000</v>
      </c>
      <c r="O107" s="346">
        <f t="shared" si="51"/>
        <v>402150.10949631693</v>
      </c>
      <c r="P107" s="21">
        <f t="shared" si="52"/>
        <v>87.269585253456214</v>
      </c>
    </row>
    <row r="108" spans="1:16" ht="13.15" customHeight="1">
      <c r="A108" s="72">
        <v>3428</v>
      </c>
      <c r="B108" s="33" t="s">
        <v>164</v>
      </c>
      <c r="C108" s="7">
        <v>6769935</v>
      </c>
      <c r="D108" s="7">
        <f t="shared" si="44"/>
        <v>898524.78598447132</v>
      </c>
      <c r="E108" s="7">
        <v>5990000</v>
      </c>
      <c r="F108" s="7">
        <f t="shared" si="45"/>
        <v>795009.62240361003</v>
      </c>
      <c r="G108" s="23">
        <f t="shared" si="46"/>
        <v>88.479431486417525</v>
      </c>
      <c r="H108" s="7">
        <v>4900000</v>
      </c>
      <c r="I108" s="354">
        <f t="shared" si="47"/>
        <v>650341.76123166759</v>
      </c>
      <c r="J108" s="23">
        <f t="shared" si="48"/>
        <v>81.803005008347242</v>
      </c>
      <c r="K108" s="7">
        <v>3472000</v>
      </c>
      <c r="L108" s="354">
        <f t="shared" si="49"/>
        <v>460813.59081558161</v>
      </c>
      <c r="M108" s="23">
        <f t="shared" si="50"/>
        <v>70.857142857142847</v>
      </c>
      <c r="N108" s="7">
        <v>3030000</v>
      </c>
      <c r="O108" s="354">
        <f t="shared" si="51"/>
        <v>402150.10949631693</v>
      </c>
      <c r="P108" s="23">
        <f t="shared" si="52"/>
        <v>87.269585253456214</v>
      </c>
    </row>
    <row r="109" spans="1:16" ht="13.15" customHeight="1">
      <c r="A109" s="79">
        <v>54</v>
      </c>
      <c r="B109" s="29" t="s">
        <v>143</v>
      </c>
      <c r="C109" s="2">
        <f>C110</f>
        <v>253867286</v>
      </c>
      <c r="D109" s="2">
        <f t="shared" si="44"/>
        <v>33693979.162519075</v>
      </c>
      <c r="E109" s="2">
        <f>E110</f>
        <v>252900000</v>
      </c>
      <c r="F109" s="2">
        <f t="shared" si="45"/>
        <v>33565598.24805893</v>
      </c>
      <c r="G109" s="21">
        <f t="shared" si="46"/>
        <v>99.618979658529142</v>
      </c>
      <c r="H109" s="2">
        <f>H110</f>
        <v>181300000</v>
      </c>
      <c r="I109" s="346">
        <f t="shared" si="47"/>
        <v>24062645.165571701</v>
      </c>
      <c r="J109" s="21">
        <f t="shared" si="48"/>
        <v>71.688414393040716</v>
      </c>
      <c r="K109" s="2">
        <f>K110</f>
        <v>81000000</v>
      </c>
      <c r="L109" s="346">
        <f t="shared" si="49"/>
        <v>10750547.481584709</v>
      </c>
      <c r="M109" s="21">
        <f t="shared" si="50"/>
        <v>44.677330391616103</v>
      </c>
      <c r="N109" s="2">
        <f>N110</f>
        <v>46100000</v>
      </c>
      <c r="O109" s="346">
        <f t="shared" si="51"/>
        <v>6118521.4679142609</v>
      </c>
      <c r="P109" s="21">
        <f t="shared" si="52"/>
        <v>56.913580246913575</v>
      </c>
    </row>
    <row r="110" spans="1:16" ht="13.15" customHeight="1">
      <c r="A110" s="79">
        <v>547</v>
      </c>
      <c r="B110" s="29" t="s">
        <v>133</v>
      </c>
      <c r="C110" s="2">
        <f>C111</f>
        <v>253867286</v>
      </c>
      <c r="D110" s="2">
        <f t="shared" si="44"/>
        <v>33693979.162519075</v>
      </c>
      <c r="E110" s="2">
        <f>E111</f>
        <v>252900000</v>
      </c>
      <c r="F110" s="2">
        <f t="shared" si="45"/>
        <v>33565598.24805893</v>
      </c>
      <c r="G110" s="21">
        <f t="shared" si="46"/>
        <v>99.618979658529142</v>
      </c>
      <c r="H110" s="2">
        <f>H111</f>
        <v>181300000</v>
      </c>
      <c r="I110" s="346">
        <f t="shared" si="47"/>
        <v>24062645.165571701</v>
      </c>
      <c r="J110" s="21">
        <f t="shared" si="48"/>
        <v>71.688414393040716</v>
      </c>
      <c r="K110" s="2">
        <f>K111</f>
        <v>81000000</v>
      </c>
      <c r="L110" s="346">
        <f t="shared" si="49"/>
        <v>10750547.481584709</v>
      </c>
      <c r="M110" s="21">
        <f t="shared" si="50"/>
        <v>44.677330391616103</v>
      </c>
      <c r="N110" s="2">
        <f>N111</f>
        <v>46100000</v>
      </c>
      <c r="O110" s="346">
        <f t="shared" si="51"/>
        <v>6118521.4679142609</v>
      </c>
      <c r="P110" s="21">
        <f t="shared" si="52"/>
        <v>56.913580246913575</v>
      </c>
    </row>
    <row r="111" spans="1:16" ht="13.15" customHeight="1">
      <c r="A111" s="72">
        <v>5471</v>
      </c>
      <c r="B111" s="33" t="s">
        <v>151</v>
      </c>
      <c r="C111" s="7">
        <v>253867286</v>
      </c>
      <c r="D111" s="7">
        <f t="shared" si="44"/>
        <v>33693979.162519075</v>
      </c>
      <c r="E111" s="7">
        <v>252900000</v>
      </c>
      <c r="F111" s="7">
        <f t="shared" si="45"/>
        <v>33565598.24805893</v>
      </c>
      <c r="G111" s="23">
        <f t="shared" si="46"/>
        <v>99.618979658529142</v>
      </c>
      <c r="H111" s="7">
        <v>181300000</v>
      </c>
      <c r="I111" s="351">
        <f t="shared" si="47"/>
        <v>24062645.165571701</v>
      </c>
      <c r="J111" s="23">
        <f t="shared" si="48"/>
        <v>71.688414393040716</v>
      </c>
      <c r="K111" s="7">
        <v>81000000</v>
      </c>
      <c r="L111" s="351">
        <f t="shared" si="49"/>
        <v>10750547.481584709</v>
      </c>
      <c r="M111" s="23">
        <f t="shared" si="50"/>
        <v>44.677330391616103</v>
      </c>
      <c r="N111" s="7">
        <v>46100000</v>
      </c>
      <c r="O111" s="351">
        <f t="shared" si="51"/>
        <v>6118521.4679142609</v>
      </c>
      <c r="P111" s="23">
        <f t="shared" si="52"/>
        <v>56.913580246913575</v>
      </c>
    </row>
    <row r="112" spans="1:16" ht="12.6" customHeight="1">
      <c r="A112" s="235"/>
      <c r="B112" s="236"/>
      <c r="C112" s="5"/>
      <c r="D112" s="5"/>
      <c r="E112" s="34"/>
      <c r="F112" s="34"/>
      <c r="G112" s="21"/>
      <c r="H112" s="34"/>
      <c r="I112" s="356"/>
      <c r="J112" s="21"/>
      <c r="K112" s="34"/>
      <c r="L112" s="356"/>
      <c r="M112" s="21"/>
      <c r="N112" s="34"/>
      <c r="O112" s="356"/>
      <c r="P112" s="21"/>
    </row>
    <row r="113" spans="1:16" ht="12.6" customHeight="1">
      <c r="A113" s="72"/>
      <c r="B113" s="33"/>
      <c r="C113" s="169"/>
      <c r="D113" s="169"/>
      <c r="E113" s="169"/>
      <c r="F113" s="169"/>
      <c r="G113" s="21"/>
      <c r="H113" s="169"/>
      <c r="I113" s="357"/>
      <c r="J113" s="21"/>
      <c r="K113" s="169"/>
      <c r="L113" s="357"/>
      <c r="M113" s="21"/>
      <c r="N113" s="169"/>
      <c r="O113" s="357"/>
      <c r="P113" s="21"/>
    </row>
    <row r="114" spans="1:16" s="164" customFormat="1" ht="25.5">
      <c r="A114" s="131">
        <v>1002</v>
      </c>
      <c r="B114" s="29" t="s">
        <v>109</v>
      </c>
      <c r="C114" s="2">
        <f>C116+C138+C144+C159+C164+C183+C200+C210</f>
        <v>1040992683</v>
      </c>
      <c r="D114" s="2">
        <f>C114/$Q$1</f>
        <v>138163472.42683655</v>
      </c>
      <c r="E114" s="2">
        <f>E116+E138+E144+E159+E164+E183+E200+E210+E222</f>
        <v>1126388100</v>
      </c>
      <c r="F114" s="2">
        <f>E114/$Q$1</f>
        <v>149497391.99681464</v>
      </c>
      <c r="G114" s="21">
        <f>E114/C114*100</f>
        <v>108.20326774573496</v>
      </c>
      <c r="H114" s="2">
        <f>H116+H138+H144+H159+H164+H183+H200+H210+H222</f>
        <v>1298180000</v>
      </c>
      <c r="I114" s="346">
        <f>H114/$Q$1</f>
        <v>172298095.42769924</v>
      </c>
      <c r="J114" s="21">
        <f>H114/E114*100</f>
        <v>115.25157270393748</v>
      </c>
      <c r="K114" s="2">
        <f>K116+K138+K144+K159+K164+K183+K200+K210+K222</f>
        <v>1161360000</v>
      </c>
      <c r="L114" s="346">
        <f>K114/$Q$1</f>
        <v>154138960.78041011</v>
      </c>
      <c r="M114" s="21">
        <f>K114/H114*100</f>
        <v>89.460629496679971</v>
      </c>
      <c r="N114" s="2">
        <f>N116+N138+N144+N159+N164+N183+N200+N210+N222</f>
        <v>1162360000</v>
      </c>
      <c r="O114" s="346">
        <f>N114/$Q$1</f>
        <v>154271683.58882472</v>
      </c>
      <c r="P114" s="21">
        <f>N114/K114*100</f>
        <v>100.08610594475442</v>
      </c>
    </row>
    <row r="115" spans="1:16" ht="12.75">
      <c r="A115" s="245"/>
      <c r="B115" s="246"/>
      <c r="C115" s="5"/>
      <c r="D115" s="5"/>
      <c r="E115" s="5"/>
      <c r="F115" s="5"/>
      <c r="G115" s="21"/>
      <c r="H115" s="5"/>
      <c r="I115" s="358"/>
      <c r="J115" s="21"/>
      <c r="K115" s="5"/>
      <c r="L115" s="358"/>
      <c r="M115" s="21"/>
      <c r="N115" s="5"/>
      <c r="O115" s="358"/>
      <c r="P115" s="21"/>
    </row>
    <row r="116" spans="1:16" s="168" customFormat="1" ht="24.6" customHeight="1">
      <c r="A116" s="77" t="s">
        <v>261</v>
      </c>
      <c r="B116" s="6" t="s">
        <v>171</v>
      </c>
      <c r="C116" s="2">
        <f>C117+C134</f>
        <v>670881791</v>
      </c>
      <c r="D116" s="2">
        <f t="shared" ref="D116:D136" si="53">C116/$Q$1</f>
        <v>89041315.415754199</v>
      </c>
      <c r="E116" s="2">
        <f>E117+E134</f>
        <v>796501000</v>
      </c>
      <c r="F116" s="2">
        <f t="shared" ref="F116:F136" si="54">E116/$Q$1</f>
        <v>105713849.62505805</v>
      </c>
      <c r="G116" s="21">
        <f>E116/C116*100</f>
        <v>118.72449225559618</v>
      </c>
      <c r="H116" s="2">
        <f>H117+H134</f>
        <v>941300000</v>
      </c>
      <c r="I116" s="346">
        <f>H116/$Q$1</f>
        <v>124931979.5606875</v>
      </c>
      <c r="J116" s="21">
        <f>H116/E116*100</f>
        <v>118.17938709430371</v>
      </c>
      <c r="K116" s="2">
        <f>K117+K134</f>
        <v>780000000</v>
      </c>
      <c r="L116" s="346">
        <f>K116/$Q$1-1</f>
        <v>103523789.56340832</v>
      </c>
      <c r="M116" s="21">
        <f t="shared" ref="M116:M136" si="55">K116/H116*100</f>
        <v>82.864124083714003</v>
      </c>
      <c r="N116" s="2">
        <f>N117+N134</f>
        <v>780000000</v>
      </c>
      <c r="O116" s="346">
        <f>N116/$Q$1-1</f>
        <v>103523789.56340832</v>
      </c>
      <c r="P116" s="21">
        <f t="shared" ref="P116:P136" si="56">N116/K116*100</f>
        <v>100</v>
      </c>
    </row>
    <row r="117" spans="1:16" ht="13.15" customHeight="1">
      <c r="A117" s="79">
        <v>32</v>
      </c>
      <c r="B117" s="6" t="s">
        <v>6</v>
      </c>
      <c r="C117" s="2">
        <f>C118+C123+C130</f>
        <v>670715872</v>
      </c>
      <c r="D117" s="2">
        <f t="shared" si="53"/>
        <v>89019294.180104852</v>
      </c>
      <c r="E117" s="2">
        <f>E118+E123+E130</f>
        <v>796151000</v>
      </c>
      <c r="F117" s="2">
        <f t="shared" si="54"/>
        <v>105667396.64211294</v>
      </c>
      <c r="G117" s="21">
        <f t="shared" ref="G117:G136" si="57">E117/C117*100</f>
        <v>118.70167879372922</v>
      </c>
      <c r="H117" s="2">
        <f>H118+H123+H130</f>
        <v>940700000</v>
      </c>
      <c r="I117" s="346">
        <f t="shared" ref="I117:I136" si="58">H117/$Q$1</f>
        <v>124852345.87563872</v>
      </c>
      <c r="J117" s="21">
        <f t="shared" ref="J117:J136" si="59">H117/E117*100</f>
        <v>118.15597794890668</v>
      </c>
      <c r="K117" s="2">
        <f>K118+K123+K130</f>
        <v>779400000</v>
      </c>
      <c r="L117" s="346">
        <f>K117/$Q$1-1</f>
        <v>103444155.87835954</v>
      </c>
      <c r="M117" s="21">
        <f t="shared" si="55"/>
        <v>82.853194429680016</v>
      </c>
      <c r="N117" s="2">
        <f>N118+N123+N130</f>
        <v>779400000</v>
      </c>
      <c r="O117" s="346">
        <f>N117/$Q$1-1</f>
        <v>103444155.87835954</v>
      </c>
      <c r="P117" s="21">
        <f t="shared" si="56"/>
        <v>100</v>
      </c>
    </row>
    <row r="118" spans="1:16" ht="13.15" customHeight="1">
      <c r="A118" s="79">
        <v>322</v>
      </c>
      <c r="B118" s="6" t="s">
        <v>72</v>
      </c>
      <c r="C118" s="2">
        <f>SUM(C119:C122)</f>
        <v>7496817</v>
      </c>
      <c r="D118" s="2">
        <f t="shared" si="53"/>
        <v>994998.60641051154</v>
      </c>
      <c r="E118" s="2">
        <f>SUM(E119:E122)</f>
        <v>8570000</v>
      </c>
      <c r="F118" s="2">
        <f t="shared" si="54"/>
        <v>1137434.4681133453</v>
      </c>
      <c r="G118" s="21">
        <f t="shared" si="57"/>
        <v>114.31518202992017</v>
      </c>
      <c r="H118" s="2">
        <f>SUM(H119:H122)</f>
        <v>10200000</v>
      </c>
      <c r="I118" s="346">
        <f t="shared" si="58"/>
        <v>1353772.6458291856</v>
      </c>
      <c r="J118" s="21">
        <f t="shared" si="59"/>
        <v>119.01983663943992</v>
      </c>
      <c r="K118" s="2">
        <f>SUM(K119:K122)</f>
        <v>10200000</v>
      </c>
      <c r="L118" s="346">
        <f>K118/$Q$1-1</f>
        <v>1353771.6458291856</v>
      </c>
      <c r="M118" s="21">
        <f t="shared" si="55"/>
        <v>100</v>
      </c>
      <c r="N118" s="2">
        <f>SUM(N119:N122)</f>
        <v>10200000</v>
      </c>
      <c r="O118" s="346">
        <f>N118/$Q$1-1</f>
        <v>1353771.6458291856</v>
      </c>
      <c r="P118" s="21">
        <f t="shared" si="56"/>
        <v>100</v>
      </c>
    </row>
    <row r="119" spans="1:16" ht="13.15" customHeight="1">
      <c r="A119" s="235">
        <v>3223</v>
      </c>
      <c r="B119" s="35" t="s">
        <v>75</v>
      </c>
      <c r="C119" s="18">
        <v>7327199</v>
      </c>
      <c r="D119" s="18">
        <f t="shared" si="53"/>
        <v>972486.42909283959</v>
      </c>
      <c r="E119" s="13">
        <v>8000000</v>
      </c>
      <c r="F119" s="13">
        <f t="shared" si="54"/>
        <v>1061782.4673170084</v>
      </c>
      <c r="G119" s="23">
        <f t="shared" si="57"/>
        <v>109.18224003469813</v>
      </c>
      <c r="H119" s="13">
        <v>8000000</v>
      </c>
      <c r="I119" s="349">
        <f>H119/$Q$1+1</f>
        <v>1061783.4673170084</v>
      </c>
      <c r="J119" s="23">
        <f t="shared" si="59"/>
        <v>100</v>
      </c>
      <c r="K119" s="13">
        <v>8000000</v>
      </c>
      <c r="L119" s="349">
        <f t="shared" ref="L119:L136" si="60">K119/$Q$1</f>
        <v>1061782.4673170084</v>
      </c>
      <c r="M119" s="23">
        <f t="shared" si="55"/>
        <v>100</v>
      </c>
      <c r="N119" s="13">
        <v>8000000</v>
      </c>
      <c r="O119" s="349">
        <f t="shared" ref="O119:O136" si="61">N119/$Q$1</f>
        <v>1061782.4673170084</v>
      </c>
      <c r="P119" s="23">
        <f t="shared" si="56"/>
        <v>100</v>
      </c>
    </row>
    <row r="120" spans="1:16" ht="13.15" customHeight="1">
      <c r="A120" s="235">
        <v>3224</v>
      </c>
      <c r="B120" s="35" t="s">
        <v>11</v>
      </c>
      <c r="C120" s="18">
        <v>129324</v>
      </c>
      <c r="D120" s="18">
        <f t="shared" si="53"/>
        <v>17164.244475413099</v>
      </c>
      <c r="E120" s="13">
        <v>100000</v>
      </c>
      <c r="F120" s="13">
        <f t="shared" si="54"/>
        <v>13272.280841462605</v>
      </c>
      <c r="G120" s="23">
        <f t="shared" si="57"/>
        <v>77.325167795614107</v>
      </c>
      <c r="H120" s="13">
        <v>1500000</v>
      </c>
      <c r="I120" s="349">
        <f t="shared" si="58"/>
        <v>199084.21262193908</v>
      </c>
      <c r="J120" s="23">
        <f t="shared" si="59"/>
        <v>1500</v>
      </c>
      <c r="K120" s="13">
        <v>1500000</v>
      </c>
      <c r="L120" s="349">
        <f t="shared" si="60"/>
        <v>199084.21262193908</v>
      </c>
      <c r="M120" s="23">
        <f t="shared" si="55"/>
        <v>100</v>
      </c>
      <c r="N120" s="13">
        <v>1500000</v>
      </c>
      <c r="O120" s="349">
        <f t="shared" si="61"/>
        <v>199084.21262193908</v>
      </c>
      <c r="P120" s="23">
        <f t="shared" si="56"/>
        <v>100</v>
      </c>
    </row>
    <row r="121" spans="1:16" ht="13.15" customHeight="1">
      <c r="A121" s="235">
        <v>3225</v>
      </c>
      <c r="B121" s="35" t="s">
        <v>111</v>
      </c>
      <c r="C121" s="18">
        <v>13251</v>
      </c>
      <c r="D121" s="18">
        <f t="shared" si="53"/>
        <v>1758.7099343022098</v>
      </c>
      <c r="E121" s="13">
        <v>150000</v>
      </c>
      <c r="F121" s="13">
        <f t="shared" si="54"/>
        <v>19908.421262193908</v>
      </c>
      <c r="G121" s="23">
        <f>E121/C121*100</f>
        <v>1131.9900384876612</v>
      </c>
      <c r="H121" s="13">
        <v>100000</v>
      </c>
      <c r="I121" s="349">
        <f t="shared" si="58"/>
        <v>13272.280841462605</v>
      </c>
      <c r="J121" s="23">
        <f t="shared" si="59"/>
        <v>66.666666666666657</v>
      </c>
      <c r="K121" s="13">
        <v>100000</v>
      </c>
      <c r="L121" s="349">
        <f t="shared" si="60"/>
        <v>13272.280841462605</v>
      </c>
      <c r="M121" s="23">
        <f t="shared" si="55"/>
        <v>100</v>
      </c>
      <c r="N121" s="13">
        <v>100000</v>
      </c>
      <c r="O121" s="349">
        <f t="shared" si="61"/>
        <v>13272.280841462605</v>
      </c>
      <c r="P121" s="23">
        <f t="shared" si="56"/>
        <v>100</v>
      </c>
    </row>
    <row r="122" spans="1:16" ht="13.15" customHeight="1">
      <c r="A122" s="235">
        <v>3227</v>
      </c>
      <c r="B122" s="35" t="s">
        <v>169</v>
      </c>
      <c r="C122" s="18">
        <v>27043</v>
      </c>
      <c r="D122" s="18">
        <f t="shared" si="53"/>
        <v>3589.2229079567323</v>
      </c>
      <c r="E122" s="13">
        <v>320000</v>
      </c>
      <c r="F122" s="13">
        <f t="shared" si="54"/>
        <v>42471.298692680335</v>
      </c>
      <c r="G122" s="23">
        <f>E122/C122*100</f>
        <v>1183.300669304441</v>
      </c>
      <c r="H122" s="13">
        <v>600000</v>
      </c>
      <c r="I122" s="349">
        <f t="shared" si="58"/>
        <v>79633.685048775631</v>
      </c>
      <c r="J122" s="23">
        <f t="shared" si="59"/>
        <v>187.5</v>
      </c>
      <c r="K122" s="13">
        <v>600000</v>
      </c>
      <c r="L122" s="349">
        <f t="shared" si="60"/>
        <v>79633.685048775631</v>
      </c>
      <c r="M122" s="23">
        <f t="shared" si="55"/>
        <v>100</v>
      </c>
      <c r="N122" s="13">
        <v>600000</v>
      </c>
      <c r="O122" s="349">
        <f t="shared" si="61"/>
        <v>79633.685048775631</v>
      </c>
      <c r="P122" s="23">
        <f t="shared" si="56"/>
        <v>100</v>
      </c>
    </row>
    <row r="123" spans="1:16" ht="13.15" customHeight="1">
      <c r="A123" s="79">
        <v>323</v>
      </c>
      <c r="B123" s="6" t="s">
        <v>14</v>
      </c>
      <c r="C123" s="2">
        <f>SUM(C124:C129)</f>
        <v>662977901</v>
      </c>
      <c r="D123" s="2">
        <f t="shared" si="53"/>
        <v>87992288.937553912</v>
      </c>
      <c r="E123" s="2">
        <f>SUM(E124:E129)</f>
        <v>787011000</v>
      </c>
      <c r="F123" s="2">
        <f t="shared" si="54"/>
        <v>104454310.17320326</v>
      </c>
      <c r="G123" s="21">
        <f t="shared" si="57"/>
        <v>118.70848165721893</v>
      </c>
      <c r="H123" s="2">
        <f>SUM(H124:H129)</f>
        <v>929900000</v>
      </c>
      <c r="I123" s="346">
        <f t="shared" si="58"/>
        <v>123418939.54476076</v>
      </c>
      <c r="J123" s="21">
        <f t="shared" si="59"/>
        <v>118.15590887547951</v>
      </c>
      <c r="K123" s="2">
        <f>SUM(K124:K129)</f>
        <v>768600000</v>
      </c>
      <c r="L123" s="346">
        <f t="shared" si="60"/>
        <v>102010750.54748158</v>
      </c>
      <c r="M123" s="21">
        <f t="shared" si="55"/>
        <v>82.65404882245403</v>
      </c>
      <c r="N123" s="2">
        <f>SUM(N124:N129)</f>
        <v>768600000</v>
      </c>
      <c r="O123" s="346">
        <f t="shared" si="61"/>
        <v>102010750.54748158</v>
      </c>
      <c r="P123" s="21">
        <f t="shared" si="56"/>
        <v>100</v>
      </c>
    </row>
    <row r="124" spans="1:16" ht="13.15" customHeight="1">
      <c r="A124" s="235">
        <v>3231</v>
      </c>
      <c r="B124" s="35" t="s">
        <v>76</v>
      </c>
      <c r="C124" s="18">
        <v>93970</v>
      </c>
      <c r="D124" s="18">
        <f t="shared" si="53"/>
        <v>12471.962306722409</v>
      </c>
      <c r="E124" s="13">
        <v>100000</v>
      </c>
      <c r="F124" s="13">
        <f t="shared" si="54"/>
        <v>13272.280841462605</v>
      </c>
      <c r="G124" s="23">
        <f t="shared" si="57"/>
        <v>106.41694157709907</v>
      </c>
      <c r="H124" s="13">
        <v>100000</v>
      </c>
      <c r="I124" s="349">
        <f t="shared" si="58"/>
        <v>13272.280841462605</v>
      </c>
      <c r="J124" s="23">
        <f t="shared" si="59"/>
        <v>100</v>
      </c>
      <c r="K124" s="13">
        <v>100000</v>
      </c>
      <c r="L124" s="349">
        <f t="shared" si="60"/>
        <v>13272.280841462605</v>
      </c>
      <c r="M124" s="23">
        <f t="shared" si="55"/>
        <v>100</v>
      </c>
      <c r="N124" s="13">
        <v>100000</v>
      </c>
      <c r="O124" s="349">
        <f t="shared" si="61"/>
        <v>13272.280841462605</v>
      </c>
      <c r="P124" s="23">
        <f t="shared" si="56"/>
        <v>100</v>
      </c>
    </row>
    <row r="125" spans="1:16" ht="13.15" customHeight="1">
      <c r="A125" s="235">
        <v>3232</v>
      </c>
      <c r="B125" s="35" t="s">
        <v>112</v>
      </c>
      <c r="C125" s="18">
        <v>660350133</v>
      </c>
      <c r="D125" s="18">
        <f t="shared" si="53"/>
        <v>87643524.188731834</v>
      </c>
      <c r="E125" s="13">
        <v>782511000</v>
      </c>
      <c r="F125" s="13">
        <f t="shared" si="54"/>
        <v>103857057.53533745</v>
      </c>
      <c r="G125" s="23">
        <f t="shared" si="57"/>
        <v>118.49940825256107</v>
      </c>
      <c r="H125" s="13">
        <f>846000000+79300000</f>
        <v>925300000</v>
      </c>
      <c r="I125" s="349">
        <f t="shared" si="58"/>
        <v>122808414.62605348</v>
      </c>
      <c r="J125" s="23">
        <f t="shared" si="59"/>
        <v>118.24753901223113</v>
      </c>
      <c r="K125" s="13">
        <v>764000000</v>
      </c>
      <c r="L125" s="349">
        <f t="shared" si="60"/>
        <v>101400225.6287743</v>
      </c>
      <c r="M125" s="23">
        <f t="shared" si="55"/>
        <v>82.567815843510218</v>
      </c>
      <c r="N125" s="13">
        <v>764000000</v>
      </c>
      <c r="O125" s="349">
        <f t="shared" si="61"/>
        <v>101400225.6287743</v>
      </c>
      <c r="P125" s="23">
        <f t="shared" si="56"/>
        <v>100</v>
      </c>
    </row>
    <row r="126" spans="1:16" ht="13.15" customHeight="1">
      <c r="A126" s="235">
        <v>3234</v>
      </c>
      <c r="B126" s="35" t="s">
        <v>78</v>
      </c>
      <c r="C126" s="18">
        <v>58612</v>
      </c>
      <c r="D126" s="18">
        <f t="shared" si="53"/>
        <v>7779.1492467980615</v>
      </c>
      <c r="E126" s="13">
        <v>700000</v>
      </c>
      <c r="F126" s="13">
        <f t="shared" si="54"/>
        <v>92905.965890238236</v>
      </c>
      <c r="G126" s="23">
        <f t="shared" si="57"/>
        <v>1194.2946836825224</v>
      </c>
      <c r="H126" s="13">
        <v>700000</v>
      </c>
      <c r="I126" s="349">
        <f t="shared" si="58"/>
        <v>92905.965890238236</v>
      </c>
      <c r="J126" s="23">
        <f t="shared" si="59"/>
        <v>100</v>
      </c>
      <c r="K126" s="13">
        <v>700000</v>
      </c>
      <c r="L126" s="349">
        <f t="shared" si="60"/>
        <v>92905.965890238236</v>
      </c>
      <c r="M126" s="23">
        <f t="shared" si="55"/>
        <v>100</v>
      </c>
      <c r="N126" s="13">
        <v>700000</v>
      </c>
      <c r="O126" s="349">
        <f t="shared" si="61"/>
        <v>92905.965890238236</v>
      </c>
      <c r="P126" s="23">
        <f t="shared" si="56"/>
        <v>100</v>
      </c>
    </row>
    <row r="127" spans="1:16" ht="13.15" customHeight="1">
      <c r="A127" s="235">
        <v>3235</v>
      </c>
      <c r="B127" s="35" t="s">
        <v>79</v>
      </c>
      <c r="C127" s="18">
        <v>325162</v>
      </c>
      <c r="D127" s="18">
        <f t="shared" si="53"/>
        <v>43156.413829716636</v>
      </c>
      <c r="E127" s="13">
        <v>400000</v>
      </c>
      <c r="F127" s="13">
        <f t="shared" si="54"/>
        <v>53089.123365850421</v>
      </c>
      <c r="G127" s="23">
        <f t="shared" si="57"/>
        <v>123.01560452943457</v>
      </c>
      <c r="H127" s="13">
        <v>400000</v>
      </c>
      <c r="I127" s="349">
        <f t="shared" si="58"/>
        <v>53089.123365850421</v>
      </c>
      <c r="J127" s="23">
        <f t="shared" si="59"/>
        <v>100</v>
      </c>
      <c r="K127" s="13">
        <v>400000</v>
      </c>
      <c r="L127" s="349">
        <f t="shared" si="60"/>
        <v>53089.123365850421</v>
      </c>
      <c r="M127" s="23">
        <f t="shared" si="55"/>
        <v>100</v>
      </c>
      <c r="N127" s="13">
        <v>400000</v>
      </c>
      <c r="O127" s="349">
        <f t="shared" si="61"/>
        <v>53089.123365850421</v>
      </c>
      <c r="P127" s="23">
        <f t="shared" si="56"/>
        <v>100</v>
      </c>
    </row>
    <row r="128" spans="1:16" ht="13.15" customHeight="1">
      <c r="A128" s="235">
        <v>3237</v>
      </c>
      <c r="B128" s="1" t="s">
        <v>16</v>
      </c>
      <c r="C128" s="18">
        <v>10306</v>
      </c>
      <c r="D128" s="18">
        <f t="shared" si="53"/>
        <v>1367.8412635211359</v>
      </c>
      <c r="E128" s="13">
        <v>100000</v>
      </c>
      <c r="F128" s="13">
        <f t="shared" si="54"/>
        <v>13272.280841462605</v>
      </c>
      <c r="G128" s="23">
        <f t="shared" si="57"/>
        <v>970.30855812148275</v>
      </c>
      <c r="H128" s="13">
        <v>200000</v>
      </c>
      <c r="I128" s="349">
        <f t="shared" si="58"/>
        <v>26544.56168292521</v>
      </c>
      <c r="J128" s="23">
        <f t="shared" si="59"/>
        <v>200</v>
      </c>
      <c r="K128" s="13">
        <v>200000</v>
      </c>
      <c r="L128" s="349">
        <f t="shared" si="60"/>
        <v>26544.56168292521</v>
      </c>
      <c r="M128" s="23">
        <f t="shared" si="55"/>
        <v>100</v>
      </c>
      <c r="N128" s="13">
        <v>200000</v>
      </c>
      <c r="O128" s="349">
        <f t="shared" si="61"/>
        <v>26544.56168292521</v>
      </c>
      <c r="P128" s="23">
        <f t="shared" si="56"/>
        <v>100</v>
      </c>
    </row>
    <row r="129" spans="1:16" ht="13.15" customHeight="1">
      <c r="A129" s="235">
        <v>3239</v>
      </c>
      <c r="B129" s="1" t="s">
        <v>80</v>
      </c>
      <c r="C129" s="18">
        <v>2139718</v>
      </c>
      <c r="D129" s="18">
        <f t="shared" si="53"/>
        <v>283989.38217532681</v>
      </c>
      <c r="E129" s="13">
        <v>3200000</v>
      </c>
      <c r="F129" s="13">
        <f t="shared" si="54"/>
        <v>424712.98692680337</v>
      </c>
      <c r="G129" s="23">
        <f t="shared" si="57"/>
        <v>149.55241765503681</v>
      </c>
      <c r="H129" s="13">
        <v>3200000</v>
      </c>
      <c r="I129" s="349">
        <f t="shared" si="58"/>
        <v>424712.98692680337</v>
      </c>
      <c r="J129" s="23">
        <f t="shared" si="59"/>
        <v>100</v>
      </c>
      <c r="K129" s="13">
        <v>3200000</v>
      </c>
      <c r="L129" s="349">
        <f t="shared" si="60"/>
        <v>424712.98692680337</v>
      </c>
      <c r="M129" s="23">
        <f t="shared" si="55"/>
        <v>100</v>
      </c>
      <c r="N129" s="13">
        <v>3200000</v>
      </c>
      <c r="O129" s="349">
        <f t="shared" si="61"/>
        <v>424712.98692680337</v>
      </c>
      <c r="P129" s="23">
        <f t="shared" si="56"/>
        <v>100</v>
      </c>
    </row>
    <row r="130" spans="1:16" ht="13.15" customHeight="1">
      <c r="A130" s="79">
        <v>329</v>
      </c>
      <c r="B130" s="28" t="s">
        <v>82</v>
      </c>
      <c r="C130" s="2">
        <f>C133+C132+C131</f>
        <v>241154</v>
      </c>
      <c r="D130" s="2">
        <f t="shared" si="53"/>
        <v>32006.636140420731</v>
      </c>
      <c r="E130" s="2">
        <f>E133+E132+E131</f>
        <v>570000</v>
      </c>
      <c r="F130" s="2">
        <f t="shared" si="54"/>
        <v>75652.000796336841</v>
      </c>
      <c r="G130" s="21">
        <f t="shared" si="57"/>
        <v>236.36348557353392</v>
      </c>
      <c r="H130" s="2">
        <f>H133+H132+H131</f>
        <v>600000</v>
      </c>
      <c r="I130" s="346">
        <f>H130/$Q$1-1</f>
        <v>79632.685048775631</v>
      </c>
      <c r="J130" s="21">
        <f t="shared" si="59"/>
        <v>105.26315789473684</v>
      </c>
      <c r="K130" s="2">
        <f>K133+K132+K131</f>
        <v>600000</v>
      </c>
      <c r="L130" s="346">
        <f>K130/$Q$1-1</f>
        <v>79632.685048775631</v>
      </c>
      <c r="M130" s="21">
        <f t="shared" si="55"/>
        <v>100</v>
      </c>
      <c r="N130" s="2">
        <f>N133+N132+N131</f>
        <v>600000</v>
      </c>
      <c r="O130" s="346">
        <f>N130/$Q$1-1</f>
        <v>79632.685048775631</v>
      </c>
      <c r="P130" s="21">
        <f t="shared" si="56"/>
        <v>100</v>
      </c>
    </row>
    <row r="131" spans="1:16" ht="13.15" customHeight="1">
      <c r="A131" s="235">
        <v>3292</v>
      </c>
      <c r="B131" s="1" t="s">
        <v>167</v>
      </c>
      <c r="C131" s="18">
        <v>25118</v>
      </c>
      <c r="D131" s="18">
        <f t="shared" si="53"/>
        <v>3333.731501758577</v>
      </c>
      <c r="E131" s="13">
        <v>120000</v>
      </c>
      <c r="F131" s="13">
        <f t="shared" si="54"/>
        <v>15926.737009755125</v>
      </c>
      <c r="G131" s="23">
        <f t="shared" si="57"/>
        <v>477.74504339517472</v>
      </c>
      <c r="H131" s="13">
        <v>150000</v>
      </c>
      <c r="I131" s="349">
        <f>H131/$Q$1</f>
        <v>19908.421262193908</v>
      </c>
      <c r="J131" s="23">
        <f t="shared" si="59"/>
        <v>125</v>
      </c>
      <c r="K131" s="13">
        <v>150000</v>
      </c>
      <c r="L131" s="349">
        <f t="shared" si="60"/>
        <v>19908.421262193908</v>
      </c>
      <c r="M131" s="23">
        <f t="shared" si="55"/>
        <v>100</v>
      </c>
      <c r="N131" s="13">
        <v>150000</v>
      </c>
      <c r="O131" s="349">
        <f t="shared" si="61"/>
        <v>19908.421262193908</v>
      </c>
      <c r="P131" s="23">
        <f t="shared" si="56"/>
        <v>100</v>
      </c>
    </row>
    <row r="132" spans="1:16" ht="13.15" customHeight="1">
      <c r="A132" s="235">
        <v>3295</v>
      </c>
      <c r="B132" s="1" t="s">
        <v>138</v>
      </c>
      <c r="C132" s="18">
        <v>176014</v>
      </c>
      <c r="D132" s="18">
        <f t="shared" si="53"/>
        <v>23361.072400291989</v>
      </c>
      <c r="E132" s="13">
        <v>400000</v>
      </c>
      <c r="F132" s="13">
        <f t="shared" si="54"/>
        <v>53089.123365850421</v>
      </c>
      <c r="G132" s="23">
        <f t="shared" si="57"/>
        <v>227.25465019827968</v>
      </c>
      <c r="H132" s="13">
        <v>400000</v>
      </c>
      <c r="I132" s="349">
        <f t="shared" si="58"/>
        <v>53089.123365850421</v>
      </c>
      <c r="J132" s="23">
        <f t="shared" si="59"/>
        <v>100</v>
      </c>
      <c r="K132" s="13">
        <v>400000</v>
      </c>
      <c r="L132" s="349">
        <f t="shared" si="60"/>
        <v>53089.123365850421</v>
      </c>
      <c r="M132" s="23">
        <f t="shared" si="55"/>
        <v>100</v>
      </c>
      <c r="N132" s="13">
        <v>400000</v>
      </c>
      <c r="O132" s="349">
        <f t="shared" si="61"/>
        <v>53089.123365850421</v>
      </c>
      <c r="P132" s="23">
        <f t="shared" si="56"/>
        <v>100</v>
      </c>
    </row>
    <row r="133" spans="1:16" ht="13.15" customHeight="1">
      <c r="A133" s="235">
        <v>3299</v>
      </c>
      <c r="B133" s="35" t="s">
        <v>82</v>
      </c>
      <c r="C133" s="7">
        <v>40022</v>
      </c>
      <c r="D133" s="7">
        <f t="shared" si="53"/>
        <v>5311.8322383701634</v>
      </c>
      <c r="E133" s="13">
        <v>50000</v>
      </c>
      <c r="F133" s="13">
        <f t="shared" si="54"/>
        <v>6636.1404207313026</v>
      </c>
      <c r="G133" s="23">
        <f t="shared" si="57"/>
        <v>124.93128779171457</v>
      </c>
      <c r="H133" s="13">
        <v>50000</v>
      </c>
      <c r="I133" s="349">
        <f t="shared" si="58"/>
        <v>6636.1404207313026</v>
      </c>
      <c r="J133" s="23">
        <f t="shared" si="59"/>
        <v>100</v>
      </c>
      <c r="K133" s="13">
        <v>50000</v>
      </c>
      <c r="L133" s="349">
        <f t="shared" si="60"/>
        <v>6636.1404207313026</v>
      </c>
      <c r="M133" s="23">
        <f t="shared" si="55"/>
        <v>100</v>
      </c>
      <c r="N133" s="13">
        <v>50000</v>
      </c>
      <c r="O133" s="349">
        <f t="shared" si="61"/>
        <v>6636.1404207313026</v>
      </c>
      <c r="P133" s="23">
        <f t="shared" si="56"/>
        <v>100</v>
      </c>
    </row>
    <row r="134" spans="1:16" ht="13.15" customHeight="1">
      <c r="A134" s="79">
        <v>38</v>
      </c>
      <c r="B134" s="6" t="s">
        <v>85</v>
      </c>
      <c r="C134" s="2">
        <f>C135</f>
        <v>165919</v>
      </c>
      <c r="D134" s="2">
        <f t="shared" si="53"/>
        <v>22021.235649346338</v>
      </c>
      <c r="E134" s="2">
        <f>E135</f>
        <v>350000</v>
      </c>
      <c r="F134" s="2">
        <f t="shared" si="54"/>
        <v>46452.982945119118</v>
      </c>
      <c r="G134" s="21">
        <f t="shared" si="57"/>
        <v>210.94630512478983</v>
      </c>
      <c r="H134" s="2">
        <f>H135</f>
        <v>600000</v>
      </c>
      <c r="I134" s="346">
        <f t="shared" si="58"/>
        <v>79633.685048775631</v>
      </c>
      <c r="J134" s="21">
        <f t="shared" si="59"/>
        <v>171.42857142857142</v>
      </c>
      <c r="K134" s="2">
        <f>K135</f>
        <v>600000</v>
      </c>
      <c r="L134" s="346">
        <f t="shared" si="60"/>
        <v>79633.685048775631</v>
      </c>
      <c r="M134" s="21">
        <f t="shared" si="55"/>
        <v>100</v>
      </c>
      <c r="N134" s="2">
        <f>N135</f>
        <v>600000</v>
      </c>
      <c r="O134" s="346">
        <f t="shared" si="61"/>
        <v>79633.685048775631</v>
      </c>
      <c r="P134" s="21">
        <f t="shared" si="56"/>
        <v>100</v>
      </c>
    </row>
    <row r="135" spans="1:16" ht="13.15" customHeight="1">
      <c r="A135" s="79">
        <v>383</v>
      </c>
      <c r="B135" s="6" t="s">
        <v>86</v>
      </c>
      <c r="C135" s="2">
        <f>C136</f>
        <v>165919</v>
      </c>
      <c r="D135" s="2">
        <f t="shared" si="53"/>
        <v>22021.235649346338</v>
      </c>
      <c r="E135" s="2">
        <f>E136</f>
        <v>350000</v>
      </c>
      <c r="F135" s="2">
        <f t="shared" si="54"/>
        <v>46452.982945119118</v>
      </c>
      <c r="G135" s="21">
        <f t="shared" si="57"/>
        <v>210.94630512478983</v>
      </c>
      <c r="H135" s="2">
        <f>H136</f>
        <v>600000</v>
      </c>
      <c r="I135" s="346">
        <f t="shared" si="58"/>
        <v>79633.685048775631</v>
      </c>
      <c r="J135" s="21">
        <f t="shared" si="59"/>
        <v>171.42857142857142</v>
      </c>
      <c r="K135" s="2">
        <f>K136</f>
        <v>600000</v>
      </c>
      <c r="L135" s="346">
        <f t="shared" si="60"/>
        <v>79633.685048775631</v>
      </c>
      <c r="M135" s="21">
        <f t="shared" si="55"/>
        <v>100</v>
      </c>
      <c r="N135" s="2">
        <f>N136</f>
        <v>600000</v>
      </c>
      <c r="O135" s="346">
        <f t="shared" si="61"/>
        <v>79633.685048775631</v>
      </c>
      <c r="P135" s="21">
        <f t="shared" si="56"/>
        <v>100</v>
      </c>
    </row>
    <row r="136" spans="1:16" ht="13.15" customHeight="1">
      <c r="A136" s="235">
        <v>3831</v>
      </c>
      <c r="B136" s="35" t="s">
        <v>87</v>
      </c>
      <c r="C136" s="7">
        <v>165919</v>
      </c>
      <c r="D136" s="7">
        <f t="shared" si="53"/>
        <v>22021.235649346338</v>
      </c>
      <c r="E136" s="13">
        <v>350000</v>
      </c>
      <c r="F136" s="13">
        <f t="shared" si="54"/>
        <v>46452.982945119118</v>
      </c>
      <c r="G136" s="23">
        <f t="shared" si="57"/>
        <v>210.94630512478983</v>
      </c>
      <c r="H136" s="13">
        <v>600000</v>
      </c>
      <c r="I136" s="349">
        <f t="shared" si="58"/>
        <v>79633.685048775631</v>
      </c>
      <c r="J136" s="23">
        <f t="shared" si="59"/>
        <v>171.42857142857142</v>
      </c>
      <c r="K136" s="13">
        <v>600000</v>
      </c>
      <c r="L136" s="349">
        <f t="shared" si="60"/>
        <v>79633.685048775631</v>
      </c>
      <c r="M136" s="23">
        <f t="shared" si="55"/>
        <v>100</v>
      </c>
      <c r="N136" s="13">
        <v>600000</v>
      </c>
      <c r="O136" s="349">
        <f t="shared" si="61"/>
        <v>79633.685048775631</v>
      </c>
      <c r="P136" s="23">
        <f t="shared" si="56"/>
        <v>100</v>
      </c>
    </row>
    <row r="137" spans="1:16" ht="12.6" customHeight="1">
      <c r="A137" s="235"/>
      <c r="B137" s="35"/>
      <c r="C137" s="4"/>
      <c r="D137" s="4"/>
      <c r="E137" s="4"/>
      <c r="F137" s="4"/>
      <c r="G137" s="21"/>
      <c r="H137" s="4"/>
      <c r="I137" s="352"/>
      <c r="J137" s="21"/>
      <c r="K137" s="4"/>
      <c r="L137" s="352"/>
      <c r="M137" s="21"/>
      <c r="N137" s="4"/>
      <c r="O137" s="352"/>
      <c r="P137" s="21"/>
    </row>
    <row r="138" spans="1:16" s="168" customFormat="1" ht="25.5">
      <c r="A138" s="77" t="s">
        <v>260</v>
      </c>
      <c r="B138" s="6" t="s">
        <v>173</v>
      </c>
      <c r="C138" s="2">
        <f>C139</f>
        <v>73545889</v>
      </c>
      <c r="D138" s="2">
        <f>C138/$Q$1</f>
        <v>9761216.9354303535</v>
      </c>
      <c r="E138" s="2">
        <f>E139</f>
        <v>77500000</v>
      </c>
      <c r="F138" s="2">
        <f>E138/$Q$1</f>
        <v>10286017.652133519</v>
      </c>
      <c r="G138" s="21">
        <f>E138/C138*100</f>
        <v>105.37638616347407</v>
      </c>
      <c r="H138" s="2">
        <f>H139</f>
        <v>100000000</v>
      </c>
      <c r="I138" s="346">
        <f>H138/$Q$1</f>
        <v>13272280.841462605</v>
      </c>
      <c r="J138" s="21">
        <f>H138/E138*100</f>
        <v>129.03225806451613</v>
      </c>
      <c r="K138" s="2">
        <f>K139</f>
        <v>130000000</v>
      </c>
      <c r="L138" s="346">
        <f>K138/$Q$1</f>
        <v>17253965.093901385</v>
      </c>
      <c r="M138" s="21">
        <f>K138/H138*100</f>
        <v>130</v>
      </c>
      <c r="N138" s="2">
        <f>N139</f>
        <v>130000000</v>
      </c>
      <c r="O138" s="346">
        <f>N138/$Q$1</f>
        <v>17253965.093901385</v>
      </c>
      <c r="P138" s="21">
        <f>N138/K138*100</f>
        <v>100</v>
      </c>
    </row>
    <row r="139" spans="1:16" ht="13.15" customHeight="1">
      <c r="A139" s="79">
        <v>32</v>
      </c>
      <c r="B139" s="6" t="s">
        <v>6</v>
      </c>
      <c r="C139" s="2">
        <f>C140</f>
        <v>73545889</v>
      </c>
      <c r="D139" s="2">
        <f>C139/$Q$1</f>
        <v>9761216.9354303535</v>
      </c>
      <c r="E139" s="2">
        <f>E140</f>
        <v>77500000</v>
      </c>
      <c r="F139" s="2">
        <f>E139/$Q$1</f>
        <v>10286017.652133519</v>
      </c>
      <c r="G139" s="21">
        <f>E139/C139*100</f>
        <v>105.37638616347407</v>
      </c>
      <c r="H139" s="2">
        <f>H140</f>
        <v>100000000</v>
      </c>
      <c r="I139" s="346">
        <f>H139/$Q$1</f>
        <v>13272280.841462605</v>
      </c>
      <c r="J139" s="21">
        <f>H139/E139*100</f>
        <v>129.03225806451613</v>
      </c>
      <c r="K139" s="2">
        <f>K140</f>
        <v>130000000</v>
      </c>
      <c r="L139" s="346">
        <f>K139/$Q$1</f>
        <v>17253965.093901385</v>
      </c>
      <c r="M139" s="21">
        <f>K139/H139*100</f>
        <v>130</v>
      </c>
      <c r="N139" s="2">
        <f>N140</f>
        <v>130000000</v>
      </c>
      <c r="O139" s="346">
        <f>N139/$Q$1</f>
        <v>17253965.093901385</v>
      </c>
      <c r="P139" s="21">
        <f>N139/K139*100</f>
        <v>100</v>
      </c>
    </row>
    <row r="140" spans="1:16" ht="13.15" customHeight="1">
      <c r="A140" s="79">
        <v>323</v>
      </c>
      <c r="B140" s="6" t="s">
        <v>14</v>
      </c>
      <c r="C140" s="2">
        <f>C141+C142</f>
        <v>73545889</v>
      </c>
      <c r="D140" s="2">
        <f>C140/$Q$1</f>
        <v>9761216.9354303535</v>
      </c>
      <c r="E140" s="2">
        <f>E141+E142</f>
        <v>77500000</v>
      </c>
      <c r="F140" s="2">
        <f>E140/$Q$1</f>
        <v>10286017.652133519</v>
      </c>
      <c r="G140" s="21">
        <f>E140/C140*100</f>
        <v>105.37638616347407</v>
      </c>
      <c r="H140" s="2">
        <f>H141+H142</f>
        <v>100000000</v>
      </c>
      <c r="I140" s="346">
        <f>H140/$Q$1</f>
        <v>13272280.841462605</v>
      </c>
      <c r="J140" s="21">
        <f>H140/E140*100</f>
        <v>129.03225806451613</v>
      </c>
      <c r="K140" s="2">
        <f>K141+K142</f>
        <v>130000000</v>
      </c>
      <c r="L140" s="346">
        <f>K140/$Q$1</f>
        <v>17253965.093901385</v>
      </c>
      <c r="M140" s="21">
        <f>K140/H140*100</f>
        <v>130</v>
      </c>
      <c r="N140" s="2">
        <f>N141+N142</f>
        <v>130000000</v>
      </c>
      <c r="O140" s="346">
        <f>N140/$Q$1</f>
        <v>17253965.093901385</v>
      </c>
      <c r="P140" s="21">
        <f>N140/K140*100</f>
        <v>100</v>
      </c>
    </row>
    <row r="141" spans="1:16" ht="13.15" customHeight="1">
      <c r="A141" s="80">
        <v>3232</v>
      </c>
      <c r="B141" s="35" t="s">
        <v>15</v>
      </c>
      <c r="C141" s="7">
        <v>73545889</v>
      </c>
      <c r="D141" s="7">
        <f>C141/$Q$1</f>
        <v>9761216.9354303535</v>
      </c>
      <c r="E141" s="13">
        <v>77300000</v>
      </c>
      <c r="F141" s="13">
        <f>E141/$Q$1</f>
        <v>10259473.090450594</v>
      </c>
      <c r="G141" s="23">
        <f>E141/C141*100</f>
        <v>105.10444710240705</v>
      </c>
      <c r="H141" s="13">
        <v>99900000</v>
      </c>
      <c r="I141" s="349">
        <f>H141/$Q$1</f>
        <v>13259008.560621142</v>
      </c>
      <c r="J141" s="23">
        <f>H141/E141*100</f>
        <v>129.23673997412678</v>
      </c>
      <c r="K141" s="13">
        <v>129900000</v>
      </c>
      <c r="L141" s="349">
        <f>K141/$Q$1</f>
        <v>17240692.813059922</v>
      </c>
      <c r="M141" s="23">
        <f>K141/H141*100</f>
        <v>130.03003003003002</v>
      </c>
      <c r="N141" s="13">
        <v>129900000</v>
      </c>
      <c r="O141" s="349">
        <f>N141/$Q$1</f>
        <v>17240692.813059922</v>
      </c>
      <c r="P141" s="23">
        <f>N141/K141*100</f>
        <v>100</v>
      </c>
    </row>
    <row r="142" spans="1:16" ht="13.15" customHeight="1">
      <c r="A142" s="80">
        <v>3239</v>
      </c>
      <c r="B142" s="35" t="s">
        <v>80</v>
      </c>
      <c r="C142" s="7">
        <v>0</v>
      </c>
      <c r="D142" s="7">
        <f>C142/$Q$1</f>
        <v>0</v>
      </c>
      <c r="E142" s="13">
        <v>200000</v>
      </c>
      <c r="F142" s="13">
        <f>E142/$Q$1</f>
        <v>26544.56168292521</v>
      </c>
      <c r="G142" s="159" t="s">
        <v>170</v>
      </c>
      <c r="H142" s="13">
        <v>100000</v>
      </c>
      <c r="I142" s="349">
        <f>H142/$Q$1</f>
        <v>13272.280841462605</v>
      </c>
      <c r="J142" s="23">
        <f>H142/E142*100</f>
        <v>50</v>
      </c>
      <c r="K142" s="13">
        <v>100000</v>
      </c>
      <c r="L142" s="349">
        <f>K142/$Q$1</f>
        <v>13272.280841462605</v>
      </c>
      <c r="M142" s="23">
        <f>K142/H142*100</f>
        <v>100</v>
      </c>
      <c r="N142" s="13">
        <v>100000</v>
      </c>
      <c r="O142" s="349">
        <f>N142/$Q$1</f>
        <v>13272.280841462605</v>
      </c>
      <c r="P142" s="23">
        <f>N142/K142*100</f>
        <v>100</v>
      </c>
    </row>
    <row r="143" spans="1:16" ht="12" customHeight="1">
      <c r="A143" s="80"/>
      <c r="B143" s="35"/>
      <c r="C143" s="4"/>
      <c r="D143" s="4"/>
      <c r="E143" s="4"/>
      <c r="F143" s="4"/>
      <c r="G143" s="21"/>
      <c r="H143" s="4"/>
      <c r="I143" s="352"/>
      <c r="J143" s="21"/>
      <c r="K143" s="4"/>
      <c r="L143" s="352"/>
      <c r="M143" s="21"/>
      <c r="N143" s="4"/>
      <c r="O143" s="352"/>
      <c r="P143" s="21"/>
    </row>
    <row r="144" spans="1:16" s="168" customFormat="1" ht="25.5">
      <c r="A144" s="77" t="s">
        <v>259</v>
      </c>
      <c r="B144" s="6" t="s">
        <v>174</v>
      </c>
      <c r="C144" s="2">
        <f>C145+C152+C155</f>
        <v>61470287</v>
      </c>
      <c r="D144" s="2">
        <f t="shared" ref="D144:D157" si="62">C144/$Q$1</f>
        <v>8158509.124693078</v>
      </c>
      <c r="E144" s="2">
        <f>E145+E152+E155</f>
        <v>52167100</v>
      </c>
      <c r="F144" s="2">
        <f t="shared" ref="F144:F157" si="63">E144/$Q$1</f>
        <v>6923764.0188466385</v>
      </c>
      <c r="G144" s="21">
        <f t="shared" ref="G144:G157" si="64">E144/C144*100</f>
        <v>84.865554637804124</v>
      </c>
      <c r="H144" s="2">
        <f>H145+H152+H155</f>
        <v>20000000</v>
      </c>
      <c r="I144" s="346">
        <f t="shared" ref="I144:I157" si="65">H144/$Q$1</f>
        <v>2654456.168292521</v>
      </c>
      <c r="J144" s="21">
        <f t="shared" ref="J144:J154" si="66">H144/E144*100</f>
        <v>38.338339681523415</v>
      </c>
      <c r="K144" s="2">
        <f>K145+K152+K155</f>
        <v>15000000</v>
      </c>
      <c r="L144" s="346">
        <f t="shared" ref="L144:L157" si="67">K144/$Q$1</f>
        <v>1990842.1262193907</v>
      </c>
      <c r="M144" s="21">
        <f t="shared" ref="M144:M149" si="68">K144/H144*100</f>
        <v>75</v>
      </c>
      <c r="N144" s="2">
        <f>N145+N152+N155</f>
        <v>15000000</v>
      </c>
      <c r="O144" s="346">
        <f t="shared" ref="O144:O157" si="69">N144/$Q$1</f>
        <v>1990842.1262193907</v>
      </c>
      <c r="P144" s="21">
        <f t="shared" ref="P144:P149" si="70">N144/K144*100</f>
        <v>100</v>
      </c>
    </row>
    <row r="145" spans="1:16" ht="13.15" customHeight="1">
      <c r="A145" s="79">
        <v>32</v>
      </c>
      <c r="B145" s="6" t="s">
        <v>6</v>
      </c>
      <c r="C145" s="2">
        <f>C146+C149</f>
        <v>59636687</v>
      </c>
      <c r="D145" s="2">
        <f t="shared" si="62"/>
        <v>7915148.5831840197</v>
      </c>
      <c r="E145" s="2">
        <f>E146+E149</f>
        <v>50967100</v>
      </c>
      <c r="F145" s="2">
        <f t="shared" si="63"/>
        <v>6764496.648749087</v>
      </c>
      <c r="G145" s="21">
        <f t="shared" si="64"/>
        <v>85.462661599562026</v>
      </c>
      <c r="H145" s="2">
        <f>H146+H149</f>
        <v>18319200</v>
      </c>
      <c r="I145" s="346">
        <f t="shared" si="65"/>
        <v>2431375.6719092173</v>
      </c>
      <c r="J145" s="21">
        <f t="shared" si="66"/>
        <v>35.943186879379056</v>
      </c>
      <c r="K145" s="2">
        <f>K146+K149</f>
        <v>13319200</v>
      </c>
      <c r="L145" s="346">
        <f t="shared" si="67"/>
        <v>1767761.6298360873</v>
      </c>
      <c r="M145" s="21">
        <f t="shared" si="68"/>
        <v>72.706231713175256</v>
      </c>
      <c r="N145" s="2">
        <f>N146+N149</f>
        <v>13319200</v>
      </c>
      <c r="O145" s="346">
        <f t="shared" si="69"/>
        <v>1767761.6298360873</v>
      </c>
      <c r="P145" s="21">
        <f t="shared" si="70"/>
        <v>100</v>
      </c>
    </row>
    <row r="146" spans="1:16" ht="13.15" customHeight="1">
      <c r="A146" s="79">
        <v>323</v>
      </c>
      <c r="B146" s="6" t="s">
        <v>14</v>
      </c>
      <c r="C146" s="2">
        <f>SUM(C147:C148)</f>
        <v>59636687</v>
      </c>
      <c r="D146" s="2">
        <f t="shared" si="62"/>
        <v>7915148.5831840197</v>
      </c>
      <c r="E146" s="2">
        <f>SUM(E147:E148)</f>
        <v>50947100</v>
      </c>
      <c r="F146" s="2">
        <f t="shared" si="63"/>
        <v>6761842.1925807949</v>
      </c>
      <c r="G146" s="21">
        <f t="shared" si="64"/>
        <v>85.429125196039152</v>
      </c>
      <c r="H146" s="2">
        <f>SUM(H147:H148)</f>
        <v>18219200</v>
      </c>
      <c r="I146" s="346">
        <f t="shared" si="65"/>
        <v>2418103.3910677549</v>
      </c>
      <c r="J146" s="21">
        <f t="shared" si="66"/>
        <v>35.761014856586534</v>
      </c>
      <c r="K146" s="2">
        <f>SUM(K147:K148)</f>
        <v>13219200</v>
      </c>
      <c r="L146" s="346">
        <f>K146/$Q$1+1</f>
        <v>1754490.3489946246</v>
      </c>
      <c r="M146" s="21">
        <f t="shared" si="68"/>
        <v>72.556423992271888</v>
      </c>
      <c r="N146" s="2">
        <f>SUM(N147:N148)</f>
        <v>13219200</v>
      </c>
      <c r="O146" s="346">
        <f>N146/$Q$1+1</f>
        <v>1754490.3489946246</v>
      </c>
      <c r="P146" s="21">
        <f t="shared" si="70"/>
        <v>100</v>
      </c>
    </row>
    <row r="147" spans="1:16" ht="13.15" customHeight="1">
      <c r="A147" s="80">
        <v>3237</v>
      </c>
      <c r="B147" s="35" t="s">
        <v>16</v>
      </c>
      <c r="C147" s="7">
        <v>685125</v>
      </c>
      <c r="D147" s="7">
        <f t="shared" si="62"/>
        <v>90931.714115070674</v>
      </c>
      <c r="E147" s="13">
        <v>500000</v>
      </c>
      <c r="F147" s="13">
        <f t="shared" si="63"/>
        <v>66361.404207313026</v>
      </c>
      <c r="G147" s="23">
        <f t="shared" si="64"/>
        <v>72.979383324210914</v>
      </c>
      <c r="H147" s="13">
        <v>1000000</v>
      </c>
      <c r="I147" s="349">
        <f t="shared" si="65"/>
        <v>132722.80841462605</v>
      </c>
      <c r="J147" s="23">
        <f t="shared" si="66"/>
        <v>200</v>
      </c>
      <c r="K147" s="13">
        <v>1000000</v>
      </c>
      <c r="L147" s="349">
        <f t="shared" si="67"/>
        <v>132722.80841462605</v>
      </c>
      <c r="M147" s="23">
        <f t="shared" si="68"/>
        <v>100</v>
      </c>
      <c r="N147" s="13">
        <v>1000000</v>
      </c>
      <c r="O147" s="349">
        <f t="shared" si="69"/>
        <v>132722.80841462605</v>
      </c>
      <c r="P147" s="23">
        <f t="shared" si="70"/>
        <v>100</v>
      </c>
    </row>
    <row r="148" spans="1:16" ht="13.15" customHeight="1">
      <c r="A148" s="80">
        <v>3239</v>
      </c>
      <c r="B148" s="35" t="s">
        <v>80</v>
      </c>
      <c r="C148" s="7">
        <v>58951562</v>
      </c>
      <c r="D148" s="7">
        <f t="shared" si="62"/>
        <v>7824216.8690689495</v>
      </c>
      <c r="E148" s="13">
        <v>50447100</v>
      </c>
      <c r="F148" s="13">
        <f t="shared" si="63"/>
        <v>6695480.7883734815</v>
      </c>
      <c r="G148" s="23">
        <f t="shared" si="64"/>
        <v>85.57381397290203</v>
      </c>
      <c r="H148" s="13">
        <v>17219200</v>
      </c>
      <c r="I148" s="349">
        <f t="shared" si="65"/>
        <v>2285380.582653129</v>
      </c>
      <c r="J148" s="23">
        <f t="shared" si="66"/>
        <v>34.133181094651626</v>
      </c>
      <c r="K148" s="13">
        <v>12219200</v>
      </c>
      <c r="L148" s="349">
        <f t="shared" si="67"/>
        <v>1621766.5405799986</v>
      </c>
      <c r="M148" s="23">
        <f t="shared" si="68"/>
        <v>70.96264634826241</v>
      </c>
      <c r="N148" s="13">
        <v>12219200</v>
      </c>
      <c r="O148" s="349">
        <f t="shared" si="69"/>
        <v>1621766.5405799986</v>
      </c>
      <c r="P148" s="23">
        <f t="shared" si="70"/>
        <v>100</v>
      </c>
    </row>
    <row r="149" spans="1:16" ht="13.15" customHeight="1">
      <c r="A149" s="79">
        <v>329</v>
      </c>
      <c r="B149" s="6" t="s">
        <v>82</v>
      </c>
      <c r="C149" s="2">
        <f>SUM(C150:C151)</f>
        <v>0</v>
      </c>
      <c r="D149" s="2">
        <f t="shared" si="62"/>
        <v>0</v>
      </c>
      <c r="E149" s="2">
        <f>SUM(E150:E151)</f>
        <v>20000</v>
      </c>
      <c r="F149" s="2">
        <f t="shared" si="63"/>
        <v>2654.4561682925209</v>
      </c>
      <c r="G149" s="160" t="s">
        <v>170</v>
      </c>
      <c r="H149" s="2">
        <f>SUM(H150:H151)</f>
        <v>100000</v>
      </c>
      <c r="I149" s="346">
        <f t="shared" si="65"/>
        <v>13272.280841462605</v>
      </c>
      <c r="J149" s="21">
        <f t="shared" si="66"/>
        <v>500</v>
      </c>
      <c r="K149" s="2">
        <f>SUM(K150:K151)</f>
        <v>100000</v>
      </c>
      <c r="L149" s="346">
        <f t="shared" si="67"/>
        <v>13272.280841462605</v>
      </c>
      <c r="M149" s="21">
        <f t="shared" si="68"/>
        <v>100</v>
      </c>
      <c r="N149" s="2">
        <f>SUM(N150:N151)</f>
        <v>100000</v>
      </c>
      <c r="O149" s="346">
        <f t="shared" si="69"/>
        <v>13272.280841462605</v>
      </c>
      <c r="P149" s="21">
        <f t="shared" si="70"/>
        <v>100</v>
      </c>
    </row>
    <row r="150" spans="1:16" ht="13.15" hidden="1" customHeight="1">
      <c r="A150" s="80">
        <v>3295</v>
      </c>
      <c r="B150" s="35" t="s">
        <v>138</v>
      </c>
      <c r="C150" s="7">
        <v>0</v>
      </c>
      <c r="D150" s="7">
        <f t="shared" si="62"/>
        <v>0</v>
      </c>
      <c r="E150" s="7">
        <v>0</v>
      </c>
      <c r="F150" s="7">
        <f t="shared" si="63"/>
        <v>0</v>
      </c>
      <c r="G150" s="159" t="s">
        <v>170</v>
      </c>
      <c r="H150" s="7">
        <v>0</v>
      </c>
      <c r="I150" s="351">
        <f t="shared" si="65"/>
        <v>0</v>
      </c>
      <c r="J150" s="23" t="s">
        <v>170</v>
      </c>
      <c r="K150" s="7">
        <v>0</v>
      </c>
      <c r="L150" s="351">
        <f t="shared" si="67"/>
        <v>0</v>
      </c>
      <c r="M150" s="159" t="s">
        <v>170</v>
      </c>
      <c r="N150" s="7">
        <v>0</v>
      </c>
      <c r="O150" s="351">
        <f t="shared" si="69"/>
        <v>0</v>
      </c>
      <c r="P150" s="159" t="s">
        <v>170</v>
      </c>
    </row>
    <row r="151" spans="1:16" ht="13.15" customHeight="1">
      <c r="A151" s="80">
        <v>3299</v>
      </c>
      <c r="B151" s="35" t="s">
        <v>82</v>
      </c>
      <c r="C151" s="7">
        <v>0</v>
      </c>
      <c r="D151" s="7">
        <f t="shared" si="62"/>
        <v>0</v>
      </c>
      <c r="E151" s="7">
        <v>20000</v>
      </c>
      <c r="F151" s="7">
        <f t="shared" si="63"/>
        <v>2654.4561682925209</v>
      </c>
      <c r="G151" s="159" t="s">
        <v>170</v>
      </c>
      <c r="H151" s="7">
        <v>100000</v>
      </c>
      <c r="I151" s="351">
        <f t="shared" si="65"/>
        <v>13272.280841462605</v>
      </c>
      <c r="J151" s="23">
        <f>H151/E151*100</f>
        <v>500</v>
      </c>
      <c r="K151" s="7">
        <v>100000</v>
      </c>
      <c r="L151" s="351">
        <f t="shared" si="67"/>
        <v>13272.280841462605</v>
      </c>
      <c r="M151" s="23">
        <f>K151/H151*100</f>
        <v>100</v>
      </c>
      <c r="N151" s="7">
        <v>100000</v>
      </c>
      <c r="O151" s="351">
        <f t="shared" si="69"/>
        <v>13272.280841462605</v>
      </c>
      <c r="P151" s="23">
        <f>N151/K151*100</f>
        <v>100</v>
      </c>
    </row>
    <row r="152" spans="1:16" ht="13.15" customHeight="1">
      <c r="A152" s="79">
        <v>35</v>
      </c>
      <c r="B152" s="156" t="s">
        <v>234</v>
      </c>
      <c r="C152" s="2">
        <f>C153</f>
        <v>1833600</v>
      </c>
      <c r="D152" s="2">
        <f t="shared" si="62"/>
        <v>243360.54150905833</v>
      </c>
      <c r="E152" s="2">
        <f>E153</f>
        <v>1200000</v>
      </c>
      <c r="F152" s="2">
        <f t="shared" si="63"/>
        <v>159267.37009755126</v>
      </c>
      <c r="G152" s="21">
        <f t="shared" si="64"/>
        <v>65.445026178010465</v>
      </c>
      <c r="H152" s="2">
        <f>H153</f>
        <v>1680800</v>
      </c>
      <c r="I152" s="346">
        <f t="shared" si="65"/>
        <v>223080.49638330346</v>
      </c>
      <c r="J152" s="23">
        <f t="shared" si="66"/>
        <v>140.06666666666666</v>
      </c>
      <c r="K152" s="2">
        <f>K153</f>
        <v>1680800</v>
      </c>
      <c r="L152" s="346">
        <f t="shared" si="67"/>
        <v>223080.49638330346</v>
      </c>
      <c r="M152" s="21">
        <f>K152/H152*100</f>
        <v>100</v>
      </c>
      <c r="N152" s="2">
        <f>N153</f>
        <v>1680800</v>
      </c>
      <c r="O152" s="346">
        <f t="shared" si="69"/>
        <v>223080.49638330346</v>
      </c>
      <c r="P152" s="21">
        <f>N152/K152*100</f>
        <v>100</v>
      </c>
    </row>
    <row r="153" spans="1:16" ht="13.15" customHeight="1">
      <c r="A153" s="79">
        <v>351</v>
      </c>
      <c r="B153" s="156" t="s">
        <v>235</v>
      </c>
      <c r="C153" s="2">
        <f>C154</f>
        <v>1833600</v>
      </c>
      <c r="D153" s="2">
        <f t="shared" si="62"/>
        <v>243360.54150905833</v>
      </c>
      <c r="E153" s="2">
        <f>E154</f>
        <v>1200000</v>
      </c>
      <c r="F153" s="2">
        <f t="shared" si="63"/>
        <v>159267.37009755126</v>
      </c>
      <c r="G153" s="21">
        <f t="shared" si="64"/>
        <v>65.445026178010465</v>
      </c>
      <c r="H153" s="2">
        <f>H154</f>
        <v>1680800</v>
      </c>
      <c r="I153" s="346">
        <f t="shared" si="65"/>
        <v>223080.49638330346</v>
      </c>
      <c r="J153" s="23">
        <f t="shared" si="66"/>
        <v>140.06666666666666</v>
      </c>
      <c r="K153" s="2">
        <f>K154</f>
        <v>1680800</v>
      </c>
      <c r="L153" s="346">
        <f t="shared" si="67"/>
        <v>223080.49638330346</v>
      </c>
      <c r="M153" s="21">
        <f>K153/H153*100</f>
        <v>100</v>
      </c>
      <c r="N153" s="2">
        <f>N154</f>
        <v>1680800</v>
      </c>
      <c r="O153" s="346">
        <f t="shared" si="69"/>
        <v>223080.49638330346</v>
      </c>
      <c r="P153" s="21">
        <f>N153/K153*100</f>
        <v>100</v>
      </c>
    </row>
    <row r="154" spans="1:16" ht="13.15" customHeight="1">
      <c r="A154" s="80">
        <v>3512</v>
      </c>
      <c r="B154" s="35" t="s">
        <v>235</v>
      </c>
      <c r="C154" s="7">
        <v>1833600</v>
      </c>
      <c r="D154" s="7">
        <f t="shared" si="62"/>
        <v>243360.54150905833</v>
      </c>
      <c r="E154" s="7">
        <v>1200000</v>
      </c>
      <c r="F154" s="7">
        <f t="shared" si="63"/>
        <v>159267.37009755126</v>
      </c>
      <c r="G154" s="23">
        <f t="shared" si="64"/>
        <v>65.445026178010465</v>
      </c>
      <c r="H154" s="7">
        <v>1680800</v>
      </c>
      <c r="I154" s="351">
        <f t="shared" si="65"/>
        <v>223080.49638330346</v>
      </c>
      <c r="J154" s="23">
        <f t="shared" si="66"/>
        <v>140.06666666666666</v>
      </c>
      <c r="K154" s="7">
        <v>1680800</v>
      </c>
      <c r="L154" s="351">
        <f t="shared" si="67"/>
        <v>223080.49638330346</v>
      </c>
      <c r="M154" s="23">
        <f>K154/H154*100</f>
        <v>100</v>
      </c>
      <c r="N154" s="7">
        <v>1680800</v>
      </c>
      <c r="O154" s="351">
        <f t="shared" si="69"/>
        <v>223080.49638330346</v>
      </c>
      <c r="P154" s="23">
        <f>N154/K154*100</f>
        <v>100</v>
      </c>
    </row>
    <row r="155" spans="1:16" ht="13.15" hidden="1" customHeight="1">
      <c r="A155" s="79">
        <v>38</v>
      </c>
      <c r="B155" s="6" t="s">
        <v>85</v>
      </c>
      <c r="C155" s="2">
        <f>C156</f>
        <v>0</v>
      </c>
      <c r="D155" s="2">
        <f t="shared" si="62"/>
        <v>0</v>
      </c>
      <c r="E155" s="2">
        <f>E156</f>
        <v>0</v>
      </c>
      <c r="F155" s="2">
        <f t="shared" si="63"/>
        <v>0</v>
      </c>
      <c r="G155" s="21" t="e">
        <f t="shared" si="64"/>
        <v>#DIV/0!</v>
      </c>
      <c r="H155" s="2">
        <f>H156</f>
        <v>0</v>
      </c>
      <c r="I155" s="346">
        <f t="shared" si="65"/>
        <v>0</v>
      </c>
      <c r="J155" s="160" t="s">
        <v>170</v>
      </c>
      <c r="K155" s="2">
        <f>K156</f>
        <v>0</v>
      </c>
      <c r="L155" s="346">
        <f t="shared" si="67"/>
        <v>0</v>
      </c>
      <c r="M155" s="160" t="s">
        <v>170</v>
      </c>
      <c r="N155" s="2">
        <f>N156</f>
        <v>0</v>
      </c>
      <c r="O155" s="346">
        <f t="shared" si="69"/>
        <v>0</v>
      </c>
      <c r="P155" s="160" t="s">
        <v>170</v>
      </c>
    </row>
    <row r="156" spans="1:16" ht="13.15" hidden="1" customHeight="1">
      <c r="A156" s="79">
        <v>381</v>
      </c>
      <c r="B156" s="6" t="s">
        <v>56</v>
      </c>
      <c r="C156" s="2">
        <f>C157</f>
        <v>0</v>
      </c>
      <c r="D156" s="2">
        <f t="shared" si="62"/>
        <v>0</v>
      </c>
      <c r="E156" s="2">
        <f>E157</f>
        <v>0</v>
      </c>
      <c r="F156" s="2">
        <f t="shared" si="63"/>
        <v>0</v>
      </c>
      <c r="G156" s="21" t="e">
        <f t="shared" si="64"/>
        <v>#DIV/0!</v>
      </c>
      <c r="H156" s="2">
        <f>H157</f>
        <v>0</v>
      </c>
      <c r="I156" s="346">
        <f t="shared" si="65"/>
        <v>0</v>
      </c>
      <c r="J156" s="160" t="s">
        <v>170</v>
      </c>
      <c r="K156" s="2">
        <f>K157</f>
        <v>0</v>
      </c>
      <c r="L156" s="346">
        <f t="shared" si="67"/>
        <v>0</v>
      </c>
      <c r="M156" s="160" t="s">
        <v>170</v>
      </c>
      <c r="N156" s="2">
        <f>N157</f>
        <v>0</v>
      </c>
      <c r="O156" s="346">
        <f t="shared" si="69"/>
        <v>0</v>
      </c>
      <c r="P156" s="160" t="s">
        <v>170</v>
      </c>
    </row>
    <row r="157" spans="1:16" ht="13.15" hidden="1" customHeight="1">
      <c r="A157" s="80">
        <v>3811</v>
      </c>
      <c r="B157" s="35" t="s">
        <v>21</v>
      </c>
      <c r="C157" s="7">
        <v>0</v>
      </c>
      <c r="D157" s="7">
        <f t="shared" si="62"/>
        <v>0</v>
      </c>
      <c r="E157" s="7">
        <v>0</v>
      </c>
      <c r="F157" s="7">
        <f t="shared" si="63"/>
        <v>0</v>
      </c>
      <c r="G157" s="23" t="e">
        <f t="shared" si="64"/>
        <v>#DIV/0!</v>
      </c>
      <c r="H157" s="7">
        <v>0</v>
      </c>
      <c r="I157" s="351">
        <f t="shared" si="65"/>
        <v>0</v>
      </c>
      <c r="J157" s="159" t="s">
        <v>170</v>
      </c>
      <c r="K157" s="7">
        <v>0</v>
      </c>
      <c r="L157" s="351">
        <f t="shared" si="67"/>
        <v>0</v>
      </c>
      <c r="M157" s="159" t="s">
        <v>170</v>
      </c>
      <c r="N157" s="7">
        <v>0</v>
      </c>
      <c r="O157" s="351">
        <f t="shared" si="69"/>
        <v>0</v>
      </c>
      <c r="P157" s="159" t="s">
        <v>170</v>
      </c>
    </row>
    <row r="158" spans="1:16" ht="13.15" customHeight="1">
      <c r="A158" s="80"/>
      <c r="B158" s="35"/>
      <c r="C158" s="7"/>
      <c r="D158" s="7"/>
      <c r="E158" s="7"/>
      <c r="F158" s="7"/>
      <c r="G158" s="23"/>
      <c r="H158" s="7"/>
      <c r="I158" s="351"/>
      <c r="J158" s="23"/>
      <c r="K158" s="7"/>
      <c r="L158" s="351"/>
      <c r="M158" s="23"/>
      <c r="N158" s="7"/>
      <c r="O158" s="351"/>
      <c r="P158" s="23"/>
    </row>
    <row r="159" spans="1:16" s="172" customFormat="1" ht="27.75" customHeight="1">
      <c r="A159" s="77" t="s">
        <v>258</v>
      </c>
      <c r="B159" s="184" t="s">
        <v>175</v>
      </c>
      <c r="C159" s="12">
        <f t="shared" ref="C159:E161" si="71">C160</f>
        <v>58245</v>
      </c>
      <c r="D159" s="12">
        <f>C159/$Q$1</f>
        <v>7730.4399761098939</v>
      </c>
      <c r="E159" s="12">
        <f t="shared" si="71"/>
        <v>3000000</v>
      </c>
      <c r="F159" s="12">
        <f>E159/$Q$1</f>
        <v>398168.42524387816</v>
      </c>
      <c r="G159" s="21">
        <f>E159/C159*100</f>
        <v>5150.6567087303629</v>
      </c>
      <c r="H159" s="12">
        <f>H160</f>
        <v>3000000</v>
      </c>
      <c r="I159" s="359">
        <f>H159/$Q$1</f>
        <v>398168.42524387816</v>
      </c>
      <c r="J159" s="21">
        <f>H159/E159*100</f>
        <v>100</v>
      </c>
      <c r="K159" s="12">
        <f>K160</f>
        <v>3000000</v>
      </c>
      <c r="L159" s="359">
        <f>K159/$Q$1</f>
        <v>398168.42524387816</v>
      </c>
      <c r="M159" s="21">
        <f>K159/H159*100</f>
        <v>100</v>
      </c>
      <c r="N159" s="12">
        <f>N160</f>
        <v>3000000</v>
      </c>
      <c r="O159" s="359">
        <f>N159/$Q$1</f>
        <v>398168.42524387816</v>
      </c>
      <c r="P159" s="21">
        <f>N159/K159*100</f>
        <v>100</v>
      </c>
    </row>
    <row r="160" spans="1:16" ht="13.15" customHeight="1">
      <c r="A160" s="79">
        <v>32</v>
      </c>
      <c r="B160" s="6" t="s">
        <v>6</v>
      </c>
      <c r="C160" s="2">
        <f t="shared" si="71"/>
        <v>58245</v>
      </c>
      <c r="D160" s="2">
        <f>C160/$Q$1</f>
        <v>7730.4399761098939</v>
      </c>
      <c r="E160" s="2">
        <f t="shared" si="71"/>
        <v>3000000</v>
      </c>
      <c r="F160" s="2">
        <f>E160/$Q$1</f>
        <v>398168.42524387816</v>
      </c>
      <c r="G160" s="21">
        <f>E160/C160*100</f>
        <v>5150.6567087303629</v>
      </c>
      <c r="H160" s="2">
        <f>H161</f>
        <v>3000000</v>
      </c>
      <c r="I160" s="346">
        <f>H160/$Q$1</f>
        <v>398168.42524387816</v>
      </c>
      <c r="J160" s="21">
        <f>H160/E160*100</f>
        <v>100</v>
      </c>
      <c r="K160" s="2">
        <f>K161</f>
        <v>3000000</v>
      </c>
      <c r="L160" s="346">
        <f>K160/$Q$1</f>
        <v>398168.42524387816</v>
      </c>
      <c r="M160" s="21">
        <f>K160/H160*100</f>
        <v>100</v>
      </c>
      <c r="N160" s="2">
        <f>N161</f>
        <v>3000000</v>
      </c>
      <c r="O160" s="346">
        <f>N160/$Q$1</f>
        <v>398168.42524387816</v>
      </c>
      <c r="P160" s="21">
        <f>N160/K160*100</f>
        <v>100</v>
      </c>
    </row>
    <row r="161" spans="1:16" ht="13.15" customHeight="1">
      <c r="A161" s="79">
        <v>323</v>
      </c>
      <c r="B161" s="6" t="s">
        <v>14</v>
      </c>
      <c r="C161" s="2">
        <f t="shared" si="71"/>
        <v>58245</v>
      </c>
      <c r="D161" s="2">
        <f>C161/$Q$1</f>
        <v>7730.4399761098939</v>
      </c>
      <c r="E161" s="2">
        <f t="shared" si="71"/>
        <v>3000000</v>
      </c>
      <c r="F161" s="2">
        <f>E161/$Q$1</f>
        <v>398168.42524387816</v>
      </c>
      <c r="G161" s="21">
        <f>E161/C161*100</f>
        <v>5150.6567087303629</v>
      </c>
      <c r="H161" s="2">
        <f>H162</f>
        <v>3000000</v>
      </c>
      <c r="I161" s="346">
        <f>H161/$Q$1</f>
        <v>398168.42524387816</v>
      </c>
      <c r="J161" s="21">
        <f>H161/E161*100</f>
        <v>100</v>
      </c>
      <c r="K161" s="2">
        <f>K162</f>
        <v>3000000</v>
      </c>
      <c r="L161" s="346">
        <f>K161/$Q$1</f>
        <v>398168.42524387816</v>
      </c>
      <c r="M161" s="21">
        <f>K161/H161*100</f>
        <v>100</v>
      </c>
      <c r="N161" s="2">
        <f>N162</f>
        <v>3000000</v>
      </c>
      <c r="O161" s="346">
        <f>N161/$Q$1</f>
        <v>398168.42524387816</v>
      </c>
      <c r="P161" s="21">
        <f>N161/K161*100</f>
        <v>100</v>
      </c>
    </row>
    <row r="162" spans="1:16" ht="13.15" customHeight="1">
      <c r="A162" s="80">
        <v>3239</v>
      </c>
      <c r="B162" s="35" t="s">
        <v>80</v>
      </c>
      <c r="C162" s="7">
        <v>58245</v>
      </c>
      <c r="D162" s="7">
        <f>C162/$Q$1</f>
        <v>7730.4399761098939</v>
      </c>
      <c r="E162" s="13">
        <v>3000000</v>
      </c>
      <c r="F162" s="13">
        <f>E162/$Q$1</f>
        <v>398168.42524387816</v>
      </c>
      <c r="G162" s="23">
        <f>E162/C162*100</f>
        <v>5150.6567087303629</v>
      </c>
      <c r="H162" s="13">
        <v>3000000</v>
      </c>
      <c r="I162" s="349">
        <f>H162/$Q$1</f>
        <v>398168.42524387816</v>
      </c>
      <c r="J162" s="23">
        <f>H162/E162*100</f>
        <v>100</v>
      </c>
      <c r="K162" s="13">
        <v>3000000</v>
      </c>
      <c r="L162" s="349">
        <f>K162/$Q$1</f>
        <v>398168.42524387816</v>
      </c>
      <c r="M162" s="23">
        <f>K162/H162*100</f>
        <v>100</v>
      </c>
      <c r="N162" s="13">
        <v>3000000</v>
      </c>
      <c r="O162" s="349">
        <f>N162/$Q$1</f>
        <v>398168.42524387816</v>
      </c>
      <c r="P162" s="23">
        <f>N162/K162*100</f>
        <v>100</v>
      </c>
    </row>
    <row r="163" spans="1:16" ht="13.15" customHeight="1">
      <c r="A163" s="80"/>
      <c r="B163" s="35"/>
      <c r="C163" s="3"/>
      <c r="D163" s="3"/>
      <c r="E163" s="3"/>
      <c r="F163" s="3"/>
      <c r="G163" s="21"/>
      <c r="H163" s="3"/>
      <c r="I163" s="353"/>
      <c r="J163" s="21"/>
      <c r="K163" s="3"/>
      <c r="L163" s="353"/>
      <c r="M163" s="21"/>
      <c r="N163" s="3"/>
      <c r="O163" s="353"/>
      <c r="P163" s="21"/>
    </row>
    <row r="164" spans="1:16" s="172" customFormat="1" ht="27" customHeight="1">
      <c r="A164" s="77" t="s">
        <v>257</v>
      </c>
      <c r="B164" s="184" t="s">
        <v>185</v>
      </c>
      <c r="C164" s="12">
        <f>C165+C175+C179</f>
        <v>155783387</v>
      </c>
      <c r="D164" s="12">
        <f t="shared" ref="D164:D181" si="72">C164/$Q$1</f>
        <v>20676008.626982547</v>
      </c>
      <c r="E164" s="12">
        <f>E165+E175+E179</f>
        <v>157000000</v>
      </c>
      <c r="F164" s="12">
        <f t="shared" ref="F164:F181" si="73">E164/$Q$1</f>
        <v>20837480.921096288</v>
      </c>
      <c r="G164" s="21">
        <f t="shared" ref="G164:G181" si="74">E164/C164*100</f>
        <v>100.78096453250178</v>
      </c>
      <c r="H164" s="12">
        <f>H165+H175+H179</f>
        <v>155000000</v>
      </c>
      <c r="I164" s="359">
        <f t="shared" ref="I164:I181" si="75">H164/$Q$1</f>
        <v>20572035.304267038</v>
      </c>
      <c r="J164" s="21">
        <f t="shared" ref="J164:J181" si="76">H164/E164*100</f>
        <v>98.726114649681534</v>
      </c>
      <c r="K164" s="12">
        <f>K165+K175+K179</f>
        <v>155000000</v>
      </c>
      <c r="L164" s="359">
        <f>K164/$Q$1+1</f>
        <v>20572036.304267038</v>
      </c>
      <c r="M164" s="21">
        <f t="shared" ref="M164:M181" si="77">K164/H164*100</f>
        <v>100</v>
      </c>
      <c r="N164" s="12">
        <f>N165+N175+N179</f>
        <v>156000000</v>
      </c>
      <c r="O164" s="359">
        <f>N164/$Q$1+1</f>
        <v>20704759.112681665</v>
      </c>
      <c r="P164" s="21">
        <f t="shared" ref="P164:P181" si="78">N164/K164*100</f>
        <v>100.64516129032258</v>
      </c>
    </row>
    <row r="165" spans="1:16" ht="13.15" customHeight="1">
      <c r="A165" s="79">
        <v>32</v>
      </c>
      <c r="B165" s="6" t="s">
        <v>6</v>
      </c>
      <c r="C165" s="2">
        <f>C166+C168+C172</f>
        <v>154503584</v>
      </c>
      <c r="D165" s="2">
        <f t="shared" si="72"/>
        <v>20506149.578605082</v>
      </c>
      <c r="E165" s="2">
        <f>E166+E168+E172</f>
        <v>154960000</v>
      </c>
      <c r="F165" s="2">
        <f t="shared" si="73"/>
        <v>20566726.391930453</v>
      </c>
      <c r="G165" s="21">
        <f t="shared" si="74"/>
        <v>100.2954080340298</v>
      </c>
      <c r="H165" s="2">
        <f>H166+H168+H172</f>
        <v>152960000</v>
      </c>
      <c r="I165" s="346">
        <f t="shared" si="75"/>
        <v>20301280.7751012</v>
      </c>
      <c r="J165" s="21">
        <f t="shared" si="76"/>
        <v>98.709344346928248</v>
      </c>
      <c r="K165" s="2">
        <f>K166+K168+K172</f>
        <v>152960000</v>
      </c>
      <c r="L165" s="346">
        <f t="shared" ref="L165:L181" si="79">K165/$Q$1</f>
        <v>20301280.7751012</v>
      </c>
      <c r="M165" s="21">
        <f t="shared" si="77"/>
        <v>100</v>
      </c>
      <c r="N165" s="2">
        <f>N166+N168+N172</f>
        <v>153960000</v>
      </c>
      <c r="O165" s="346">
        <f t="shared" ref="O165:O181" si="80">N165/$Q$1</f>
        <v>20434003.583515827</v>
      </c>
      <c r="P165" s="21">
        <f t="shared" si="78"/>
        <v>100.65376569037656</v>
      </c>
    </row>
    <row r="166" spans="1:16" ht="13.15" customHeight="1">
      <c r="A166" s="79">
        <v>322</v>
      </c>
      <c r="B166" s="6" t="s">
        <v>72</v>
      </c>
      <c r="C166" s="2">
        <f>C167</f>
        <v>3150746</v>
      </c>
      <c r="D166" s="2">
        <f t="shared" si="72"/>
        <v>418175.85772114934</v>
      </c>
      <c r="E166" s="2">
        <f>E167</f>
        <v>4000000</v>
      </c>
      <c r="F166" s="2">
        <f t="shared" si="73"/>
        <v>530891.23365850421</v>
      </c>
      <c r="G166" s="21">
        <f t="shared" si="74"/>
        <v>126.954061038243</v>
      </c>
      <c r="H166" s="2">
        <f>H167</f>
        <v>4000000</v>
      </c>
      <c r="I166" s="346">
        <f t="shared" si="75"/>
        <v>530891.23365850421</v>
      </c>
      <c r="J166" s="21">
        <f t="shared" si="76"/>
        <v>100</v>
      </c>
      <c r="K166" s="2">
        <f>K167</f>
        <v>4000000</v>
      </c>
      <c r="L166" s="346">
        <f t="shared" si="79"/>
        <v>530891.23365850421</v>
      </c>
      <c r="M166" s="21">
        <f t="shared" si="77"/>
        <v>100</v>
      </c>
      <c r="N166" s="2">
        <f>N167</f>
        <v>4000000</v>
      </c>
      <c r="O166" s="346">
        <f t="shared" si="80"/>
        <v>530891.23365850421</v>
      </c>
      <c r="P166" s="21">
        <f t="shared" si="78"/>
        <v>100</v>
      </c>
    </row>
    <row r="167" spans="1:16" ht="13.15" customHeight="1">
      <c r="A167" s="80">
        <v>3221</v>
      </c>
      <c r="B167" s="35" t="s">
        <v>73</v>
      </c>
      <c r="C167" s="7">
        <v>3150746</v>
      </c>
      <c r="D167" s="7">
        <f t="shared" si="72"/>
        <v>418175.85772114934</v>
      </c>
      <c r="E167" s="13">
        <v>4000000</v>
      </c>
      <c r="F167" s="13">
        <f t="shared" si="73"/>
        <v>530891.23365850421</v>
      </c>
      <c r="G167" s="23">
        <f t="shared" si="74"/>
        <v>126.954061038243</v>
      </c>
      <c r="H167" s="13">
        <v>4000000</v>
      </c>
      <c r="I167" s="349">
        <f t="shared" si="75"/>
        <v>530891.23365850421</v>
      </c>
      <c r="J167" s="23">
        <f t="shared" si="76"/>
        <v>100</v>
      </c>
      <c r="K167" s="13">
        <v>4000000</v>
      </c>
      <c r="L167" s="349">
        <f t="shared" si="79"/>
        <v>530891.23365850421</v>
      </c>
      <c r="M167" s="23">
        <f t="shared" si="77"/>
        <v>100</v>
      </c>
      <c r="N167" s="13">
        <v>4000000</v>
      </c>
      <c r="O167" s="349">
        <f t="shared" si="80"/>
        <v>530891.23365850421</v>
      </c>
      <c r="P167" s="23">
        <f t="shared" si="78"/>
        <v>100</v>
      </c>
    </row>
    <row r="168" spans="1:16" ht="13.15" customHeight="1">
      <c r="A168" s="79">
        <v>323</v>
      </c>
      <c r="B168" s="6" t="s">
        <v>14</v>
      </c>
      <c r="C168" s="2">
        <f>SUM(C169:C171)</f>
        <v>151282918</v>
      </c>
      <c r="D168" s="2">
        <f t="shared" si="72"/>
        <v>20078693.742119581</v>
      </c>
      <c r="E168" s="2">
        <f>SUM(E169:E171)</f>
        <v>150530000</v>
      </c>
      <c r="F168" s="2">
        <f t="shared" si="73"/>
        <v>19978764.35065366</v>
      </c>
      <c r="G168" s="21">
        <f t="shared" si="74"/>
        <v>99.502311292012493</v>
      </c>
      <c r="H168" s="2">
        <f>SUM(H169:H171)</f>
        <v>148530000</v>
      </c>
      <c r="I168" s="346">
        <f t="shared" si="75"/>
        <v>19713318.733824406</v>
      </c>
      <c r="J168" s="21">
        <f t="shared" si="76"/>
        <v>98.671361190460374</v>
      </c>
      <c r="K168" s="2">
        <f>SUM(K169:K171)</f>
        <v>148530000</v>
      </c>
      <c r="L168" s="346">
        <f t="shared" si="79"/>
        <v>19713318.733824406</v>
      </c>
      <c r="M168" s="21">
        <f t="shared" si="77"/>
        <v>100</v>
      </c>
      <c r="N168" s="2">
        <f>SUM(N169:N171)</f>
        <v>149530000</v>
      </c>
      <c r="O168" s="346">
        <f t="shared" si="80"/>
        <v>19846041.542239033</v>
      </c>
      <c r="P168" s="21">
        <f t="shared" si="78"/>
        <v>100.67326466033796</v>
      </c>
    </row>
    <row r="169" spans="1:16" ht="13.15" customHeight="1">
      <c r="A169" s="80">
        <v>3231</v>
      </c>
      <c r="B169" s="35" t="s">
        <v>76</v>
      </c>
      <c r="C169" s="7">
        <v>12569909</v>
      </c>
      <c r="D169" s="7">
        <f t="shared" si="72"/>
        <v>1668313.6239962836</v>
      </c>
      <c r="E169" s="13">
        <v>15000000</v>
      </c>
      <c r="F169" s="13">
        <f t="shared" si="73"/>
        <v>1990842.1262193907</v>
      </c>
      <c r="G169" s="23">
        <f t="shared" si="74"/>
        <v>119.33260614694983</v>
      </c>
      <c r="H169" s="13">
        <v>14500000</v>
      </c>
      <c r="I169" s="349">
        <f t="shared" si="75"/>
        <v>1924480.7220120777</v>
      </c>
      <c r="J169" s="23">
        <f t="shared" si="76"/>
        <v>96.666666666666671</v>
      </c>
      <c r="K169" s="13">
        <v>14500000</v>
      </c>
      <c r="L169" s="349">
        <f t="shared" si="79"/>
        <v>1924480.7220120777</v>
      </c>
      <c r="M169" s="23">
        <f t="shared" si="77"/>
        <v>100</v>
      </c>
      <c r="N169" s="13">
        <v>14500000</v>
      </c>
      <c r="O169" s="349">
        <f t="shared" si="80"/>
        <v>1924480.7220120777</v>
      </c>
      <c r="P169" s="23">
        <f t="shared" si="78"/>
        <v>100</v>
      </c>
    </row>
    <row r="170" spans="1:16" ht="13.15" customHeight="1">
      <c r="A170" s="80">
        <v>3237</v>
      </c>
      <c r="B170" s="35" t="s">
        <v>16</v>
      </c>
      <c r="C170" s="7">
        <v>411641</v>
      </c>
      <c r="D170" s="7">
        <f t="shared" si="72"/>
        <v>54634.14957860508</v>
      </c>
      <c r="E170" s="13">
        <v>1000000</v>
      </c>
      <c r="F170" s="13">
        <f t="shared" si="73"/>
        <v>132722.80841462605</v>
      </c>
      <c r="G170" s="23">
        <f t="shared" si="74"/>
        <v>242.93012600785636</v>
      </c>
      <c r="H170" s="13">
        <v>1500000</v>
      </c>
      <c r="I170" s="349">
        <f>H170/$Q$1-1</f>
        <v>199083.21262193908</v>
      </c>
      <c r="J170" s="23">
        <f t="shared" si="76"/>
        <v>150</v>
      </c>
      <c r="K170" s="13">
        <v>1500000</v>
      </c>
      <c r="L170" s="349">
        <f t="shared" si="79"/>
        <v>199084.21262193908</v>
      </c>
      <c r="M170" s="23">
        <f t="shared" si="77"/>
        <v>100</v>
      </c>
      <c r="N170" s="13">
        <v>1500000</v>
      </c>
      <c r="O170" s="349">
        <f t="shared" si="80"/>
        <v>199084.21262193908</v>
      </c>
      <c r="P170" s="23">
        <f t="shared" si="78"/>
        <v>100</v>
      </c>
    </row>
    <row r="171" spans="1:16" ht="13.15" customHeight="1">
      <c r="A171" s="80">
        <v>3239</v>
      </c>
      <c r="B171" s="35" t="s">
        <v>80</v>
      </c>
      <c r="C171" s="7">
        <v>138301368</v>
      </c>
      <c r="D171" s="7">
        <f t="shared" si="72"/>
        <v>18355745.968544692</v>
      </c>
      <c r="E171" s="13">
        <v>134530000</v>
      </c>
      <c r="F171" s="13">
        <f t="shared" si="73"/>
        <v>17855199.416019641</v>
      </c>
      <c r="G171" s="23">
        <f t="shared" si="74"/>
        <v>97.273079757244346</v>
      </c>
      <c r="H171" s="13">
        <v>132530000</v>
      </c>
      <c r="I171" s="349">
        <f t="shared" si="75"/>
        <v>17589753.799190391</v>
      </c>
      <c r="J171" s="23">
        <f t="shared" si="76"/>
        <v>98.51334274882926</v>
      </c>
      <c r="K171" s="13">
        <v>132530000</v>
      </c>
      <c r="L171" s="349">
        <f t="shared" si="79"/>
        <v>17589753.799190391</v>
      </c>
      <c r="M171" s="23">
        <f t="shared" si="77"/>
        <v>100</v>
      </c>
      <c r="N171" s="13">
        <v>133530000</v>
      </c>
      <c r="O171" s="349">
        <f t="shared" si="80"/>
        <v>17722476.607605018</v>
      </c>
      <c r="P171" s="23">
        <f t="shared" si="78"/>
        <v>100.75454614049649</v>
      </c>
    </row>
    <row r="172" spans="1:16" ht="13.15" customHeight="1">
      <c r="A172" s="79">
        <v>329</v>
      </c>
      <c r="B172" s="6" t="s">
        <v>82</v>
      </c>
      <c r="C172" s="2">
        <f>C174+C173</f>
        <v>69920</v>
      </c>
      <c r="D172" s="2">
        <f t="shared" si="72"/>
        <v>9279.9787643506534</v>
      </c>
      <c r="E172" s="2">
        <f>E174+E173</f>
        <v>430000</v>
      </c>
      <c r="F172" s="2">
        <f t="shared" si="73"/>
        <v>57070.807618289196</v>
      </c>
      <c r="G172" s="21">
        <f t="shared" si="74"/>
        <v>614.98855835240272</v>
      </c>
      <c r="H172" s="2">
        <f>H174+H173</f>
        <v>430000</v>
      </c>
      <c r="I172" s="346">
        <f t="shared" si="75"/>
        <v>57070.807618289196</v>
      </c>
      <c r="J172" s="21">
        <f t="shared" si="76"/>
        <v>100</v>
      </c>
      <c r="K172" s="2">
        <f>K174+K173</f>
        <v>430000</v>
      </c>
      <c r="L172" s="346">
        <f t="shared" si="79"/>
        <v>57070.807618289196</v>
      </c>
      <c r="M172" s="21">
        <f t="shared" si="77"/>
        <v>100</v>
      </c>
      <c r="N172" s="2">
        <f>N174+N173</f>
        <v>430000</v>
      </c>
      <c r="O172" s="346">
        <f t="shared" si="80"/>
        <v>57070.807618289196</v>
      </c>
      <c r="P172" s="21">
        <f t="shared" si="78"/>
        <v>100</v>
      </c>
    </row>
    <row r="173" spans="1:16" ht="13.15" customHeight="1">
      <c r="A173" s="80">
        <v>3295</v>
      </c>
      <c r="B173" s="35" t="s">
        <v>138</v>
      </c>
      <c r="C173" s="7">
        <v>28531</v>
      </c>
      <c r="D173" s="7">
        <f t="shared" si="72"/>
        <v>3786.7144468776955</v>
      </c>
      <c r="E173" s="13">
        <v>30000</v>
      </c>
      <c r="F173" s="13">
        <f t="shared" si="73"/>
        <v>3981.6842524387812</v>
      </c>
      <c r="G173" s="23">
        <f t="shared" si="74"/>
        <v>105.14878553152711</v>
      </c>
      <c r="H173" s="13">
        <v>30000</v>
      </c>
      <c r="I173" s="349">
        <f t="shared" si="75"/>
        <v>3981.6842524387812</v>
      </c>
      <c r="J173" s="23">
        <f t="shared" si="76"/>
        <v>100</v>
      </c>
      <c r="K173" s="13">
        <v>30000</v>
      </c>
      <c r="L173" s="349">
        <f t="shared" si="79"/>
        <v>3981.6842524387812</v>
      </c>
      <c r="M173" s="23">
        <f t="shared" si="77"/>
        <v>100</v>
      </c>
      <c r="N173" s="13">
        <v>30000</v>
      </c>
      <c r="O173" s="349">
        <f t="shared" si="80"/>
        <v>3981.6842524387812</v>
      </c>
      <c r="P173" s="23">
        <f t="shared" si="78"/>
        <v>100</v>
      </c>
    </row>
    <row r="174" spans="1:16" ht="13.15" customHeight="1">
      <c r="A174" s="80">
        <v>3299</v>
      </c>
      <c r="B174" s="35" t="s">
        <v>82</v>
      </c>
      <c r="C174" s="7">
        <v>41389</v>
      </c>
      <c r="D174" s="7">
        <f t="shared" si="72"/>
        <v>5493.2643174729574</v>
      </c>
      <c r="E174" s="13">
        <v>400000</v>
      </c>
      <c r="F174" s="13">
        <f t="shared" si="73"/>
        <v>53089.123365850421</v>
      </c>
      <c r="G174" s="23">
        <f t="shared" si="74"/>
        <v>966.44035854937306</v>
      </c>
      <c r="H174" s="13">
        <v>400000</v>
      </c>
      <c r="I174" s="349">
        <f t="shared" si="75"/>
        <v>53089.123365850421</v>
      </c>
      <c r="J174" s="23">
        <f t="shared" si="76"/>
        <v>100</v>
      </c>
      <c r="K174" s="13">
        <v>400000</v>
      </c>
      <c r="L174" s="349">
        <f t="shared" si="79"/>
        <v>53089.123365850421</v>
      </c>
      <c r="M174" s="23">
        <f t="shared" si="77"/>
        <v>100</v>
      </c>
      <c r="N174" s="13">
        <v>400000</v>
      </c>
      <c r="O174" s="349">
        <f t="shared" si="80"/>
        <v>53089.123365850421</v>
      </c>
      <c r="P174" s="23">
        <f t="shared" si="78"/>
        <v>100</v>
      </c>
    </row>
    <row r="175" spans="1:16" ht="13.15" customHeight="1">
      <c r="A175" s="79">
        <v>34</v>
      </c>
      <c r="B175" s="6" t="s">
        <v>19</v>
      </c>
      <c r="C175" s="2">
        <f>C176</f>
        <v>42</v>
      </c>
      <c r="D175" s="2">
        <f t="shared" si="72"/>
        <v>5.5743579534142942</v>
      </c>
      <c r="E175" s="2">
        <f>E176</f>
        <v>40000</v>
      </c>
      <c r="F175" s="2">
        <f t="shared" si="73"/>
        <v>5308.9123365850419</v>
      </c>
      <c r="G175" s="21">
        <f t="shared" si="74"/>
        <v>95238.095238095237</v>
      </c>
      <c r="H175" s="2">
        <f>H176</f>
        <v>40000</v>
      </c>
      <c r="I175" s="346">
        <f t="shared" si="75"/>
        <v>5308.9123365850419</v>
      </c>
      <c r="J175" s="21">
        <f t="shared" si="76"/>
        <v>100</v>
      </c>
      <c r="K175" s="2">
        <f>K176</f>
        <v>40000</v>
      </c>
      <c r="L175" s="346">
        <f t="shared" si="79"/>
        <v>5308.9123365850419</v>
      </c>
      <c r="M175" s="21">
        <f t="shared" si="77"/>
        <v>100</v>
      </c>
      <c r="N175" s="2">
        <f>N176</f>
        <v>40000</v>
      </c>
      <c r="O175" s="346">
        <f t="shared" si="80"/>
        <v>5308.9123365850419</v>
      </c>
      <c r="P175" s="21">
        <f t="shared" si="78"/>
        <v>100</v>
      </c>
    </row>
    <row r="176" spans="1:16" ht="13.15" customHeight="1">
      <c r="A176" s="79">
        <v>343</v>
      </c>
      <c r="B176" s="6" t="s">
        <v>94</v>
      </c>
      <c r="C176" s="2">
        <f>SUM(C177:C178)</f>
        <v>42</v>
      </c>
      <c r="D176" s="2">
        <f t="shared" si="72"/>
        <v>5.5743579534142942</v>
      </c>
      <c r="E176" s="2">
        <f>SUM(E177:E178)</f>
        <v>40000</v>
      </c>
      <c r="F176" s="2">
        <f t="shared" si="73"/>
        <v>5308.9123365850419</v>
      </c>
      <c r="G176" s="21">
        <f t="shared" si="74"/>
        <v>95238.095238095237</v>
      </c>
      <c r="H176" s="2">
        <f>SUM(H177:H178)</f>
        <v>40000</v>
      </c>
      <c r="I176" s="346">
        <f t="shared" si="75"/>
        <v>5308.9123365850419</v>
      </c>
      <c r="J176" s="21">
        <f t="shared" si="76"/>
        <v>100</v>
      </c>
      <c r="K176" s="2">
        <f>SUM(K177:K178)</f>
        <v>40000</v>
      </c>
      <c r="L176" s="346">
        <f t="shared" si="79"/>
        <v>5308.9123365850419</v>
      </c>
      <c r="M176" s="21">
        <f t="shared" si="77"/>
        <v>100</v>
      </c>
      <c r="N176" s="2">
        <f>SUM(N177:N178)</f>
        <v>40000</v>
      </c>
      <c r="O176" s="346">
        <f t="shared" si="80"/>
        <v>5308.9123365850419</v>
      </c>
      <c r="P176" s="21">
        <f t="shared" si="78"/>
        <v>100</v>
      </c>
    </row>
    <row r="177" spans="1:16" ht="13.15" customHeight="1">
      <c r="A177" s="80">
        <v>3431</v>
      </c>
      <c r="B177" s="35" t="s">
        <v>95</v>
      </c>
      <c r="C177" s="7">
        <v>19</v>
      </c>
      <c r="D177" s="7">
        <f t="shared" si="72"/>
        <v>2.5217333598778948</v>
      </c>
      <c r="E177" s="13">
        <v>30000</v>
      </c>
      <c r="F177" s="13">
        <f t="shared" si="73"/>
        <v>3981.6842524387812</v>
      </c>
      <c r="G177" s="23">
        <f>E177/C177*100</f>
        <v>157894.73684210528</v>
      </c>
      <c r="H177" s="13">
        <v>30000</v>
      </c>
      <c r="I177" s="349">
        <f t="shared" si="75"/>
        <v>3981.6842524387812</v>
      </c>
      <c r="J177" s="23">
        <f t="shared" si="76"/>
        <v>100</v>
      </c>
      <c r="K177" s="13">
        <v>30000</v>
      </c>
      <c r="L177" s="349">
        <f t="shared" si="79"/>
        <v>3981.6842524387812</v>
      </c>
      <c r="M177" s="23">
        <f t="shared" si="77"/>
        <v>100</v>
      </c>
      <c r="N177" s="13">
        <v>30000</v>
      </c>
      <c r="O177" s="349">
        <f t="shared" si="80"/>
        <v>3981.6842524387812</v>
      </c>
      <c r="P177" s="23">
        <f t="shared" si="78"/>
        <v>100</v>
      </c>
    </row>
    <row r="178" spans="1:16" ht="13.15" customHeight="1">
      <c r="A178" s="80">
        <v>3433</v>
      </c>
      <c r="B178" s="33" t="s">
        <v>96</v>
      </c>
      <c r="C178" s="7">
        <v>23</v>
      </c>
      <c r="D178" s="7">
        <f t="shared" si="72"/>
        <v>3.0526245935363989</v>
      </c>
      <c r="E178" s="13">
        <v>10000</v>
      </c>
      <c r="F178" s="13">
        <f t="shared" si="73"/>
        <v>1327.2280841462605</v>
      </c>
      <c r="G178" s="23">
        <f t="shared" si="74"/>
        <v>43478.260869565216</v>
      </c>
      <c r="H178" s="13">
        <v>10000</v>
      </c>
      <c r="I178" s="349">
        <f t="shared" si="75"/>
        <v>1327.2280841462605</v>
      </c>
      <c r="J178" s="23">
        <f t="shared" si="76"/>
        <v>100</v>
      </c>
      <c r="K178" s="13">
        <v>10000</v>
      </c>
      <c r="L178" s="349">
        <f t="shared" si="79"/>
        <v>1327.2280841462605</v>
      </c>
      <c r="M178" s="23">
        <f t="shared" si="77"/>
        <v>100</v>
      </c>
      <c r="N178" s="13">
        <v>10000</v>
      </c>
      <c r="O178" s="349">
        <f t="shared" si="80"/>
        <v>1327.2280841462605</v>
      </c>
      <c r="P178" s="23">
        <f t="shared" si="78"/>
        <v>100</v>
      </c>
    </row>
    <row r="179" spans="1:16" ht="13.15" customHeight="1">
      <c r="A179" s="79">
        <v>36</v>
      </c>
      <c r="B179" s="156" t="s">
        <v>166</v>
      </c>
      <c r="C179" s="2">
        <f>C180</f>
        <v>1279761</v>
      </c>
      <c r="D179" s="2">
        <f t="shared" si="72"/>
        <v>169853.47401951023</v>
      </c>
      <c r="E179" s="2">
        <f>E180</f>
        <v>2000000</v>
      </c>
      <c r="F179" s="2">
        <f t="shared" si="73"/>
        <v>265445.6168292521</v>
      </c>
      <c r="G179" s="21">
        <f t="shared" si="74"/>
        <v>156.27918025318789</v>
      </c>
      <c r="H179" s="2">
        <f>H180</f>
        <v>2000000</v>
      </c>
      <c r="I179" s="346">
        <f t="shared" si="75"/>
        <v>265445.6168292521</v>
      </c>
      <c r="J179" s="21">
        <f t="shared" si="76"/>
        <v>100</v>
      </c>
      <c r="K179" s="2">
        <f>K180</f>
        <v>2000000</v>
      </c>
      <c r="L179" s="346">
        <f t="shared" si="79"/>
        <v>265445.6168292521</v>
      </c>
      <c r="M179" s="21">
        <f t="shared" si="77"/>
        <v>100</v>
      </c>
      <c r="N179" s="2">
        <f>N180</f>
        <v>2000000</v>
      </c>
      <c r="O179" s="346">
        <f t="shared" si="80"/>
        <v>265445.6168292521</v>
      </c>
      <c r="P179" s="21">
        <f t="shared" si="78"/>
        <v>100</v>
      </c>
    </row>
    <row r="180" spans="1:16" ht="13.15" customHeight="1">
      <c r="A180" s="79">
        <v>363</v>
      </c>
      <c r="B180" s="156" t="s">
        <v>147</v>
      </c>
      <c r="C180" s="2">
        <f>C181</f>
        <v>1279761</v>
      </c>
      <c r="D180" s="2">
        <f t="shared" si="72"/>
        <v>169853.47401951023</v>
      </c>
      <c r="E180" s="2">
        <f>E181</f>
        <v>2000000</v>
      </c>
      <c r="F180" s="2">
        <f t="shared" si="73"/>
        <v>265445.6168292521</v>
      </c>
      <c r="G180" s="21">
        <f t="shared" si="74"/>
        <v>156.27918025318789</v>
      </c>
      <c r="H180" s="2">
        <f>H181</f>
        <v>2000000</v>
      </c>
      <c r="I180" s="346">
        <f t="shared" si="75"/>
        <v>265445.6168292521</v>
      </c>
      <c r="J180" s="21">
        <f t="shared" si="76"/>
        <v>100</v>
      </c>
      <c r="K180" s="2">
        <f>K181</f>
        <v>2000000</v>
      </c>
      <c r="L180" s="346">
        <f t="shared" si="79"/>
        <v>265445.6168292521</v>
      </c>
      <c r="M180" s="21">
        <f t="shared" si="77"/>
        <v>100</v>
      </c>
      <c r="N180" s="2">
        <f>N181</f>
        <v>2000000</v>
      </c>
      <c r="O180" s="346">
        <f t="shared" si="80"/>
        <v>265445.6168292521</v>
      </c>
      <c r="P180" s="21">
        <f t="shared" si="78"/>
        <v>100</v>
      </c>
    </row>
    <row r="181" spans="1:16" ht="13.15" customHeight="1">
      <c r="A181" s="80">
        <v>3631</v>
      </c>
      <c r="B181" s="33" t="s">
        <v>168</v>
      </c>
      <c r="C181" s="7">
        <v>1279761</v>
      </c>
      <c r="D181" s="7">
        <f t="shared" si="72"/>
        <v>169853.47401951023</v>
      </c>
      <c r="E181" s="13">
        <v>2000000</v>
      </c>
      <c r="F181" s="13">
        <f t="shared" si="73"/>
        <v>265445.6168292521</v>
      </c>
      <c r="G181" s="23">
        <f t="shared" si="74"/>
        <v>156.27918025318789</v>
      </c>
      <c r="H181" s="13">
        <v>2000000</v>
      </c>
      <c r="I181" s="349">
        <f t="shared" si="75"/>
        <v>265445.6168292521</v>
      </c>
      <c r="J181" s="23">
        <f t="shared" si="76"/>
        <v>100</v>
      </c>
      <c r="K181" s="13">
        <v>2000000</v>
      </c>
      <c r="L181" s="349">
        <f t="shared" si="79"/>
        <v>265445.6168292521</v>
      </c>
      <c r="M181" s="23">
        <f t="shared" si="77"/>
        <v>100</v>
      </c>
      <c r="N181" s="13">
        <v>2000000</v>
      </c>
      <c r="O181" s="349">
        <f t="shared" si="80"/>
        <v>265445.6168292521</v>
      </c>
      <c r="P181" s="23">
        <f t="shared" si="78"/>
        <v>100</v>
      </c>
    </row>
    <row r="182" spans="1:16" ht="12.6" customHeight="1">
      <c r="A182" s="80"/>
      <c r="B182" s="35"/>
      <c r="C182" s="3"/>
      <c r="D182" s="3"/>
      <c r="E182" s="3"/>
      <c r="F182" s="3"/>
      <c r="G182" s="21"/>
      <c r="H182" s="3"/>
      <c r="I182" s="353"/>
      <c r="J182" s="21"/>
      <c r="K182" s="3"/>
      <c r="L182" s="353"/>
      <c r="M182" s="21"/>
      <c r="N182" s="3"/>
      <c r="O182" s="353"/>
      <c r="P182" s="21"/>
    </row>
    <row r="183" spans="1:16" ht="13.15" customHeight="1">
      <c r="A183" s="79" t="s">
        <v>256</v>
      </c>
      <c r="B183" s="156" t="s">
        <v>176</v>
      </c>
      <c r="C183" s="2">
        <f>C184</f>
        <v>4671632</v>
      </c>
      <c r="D183" s="2">
        <f t="shared" ref="D183:D198" si="81">C183/$Q$1</f>
        <v>620032.11891963636</v>
      </c>
      <c r="E183" s="2">
        <f>E184</f>
        <v>2300000</v>
      </c>
      <c r="F183" s="2">
        <f t="shared" ref="F183:F198" si="82">E183/$Q$1</f>
        <v>305262.45935363992</v>
      </c>
      <c r="G183" s="21">
        <f t="shared" ref="G183:G198" si="83">E183/C183*100</f>
        <v>49.233330022570271</v>
      </c>
      <c r="H183" s="2">
        <f>H184</f>
        <v>0</v>
      </c>
      <c r="I183" s="346">
        <f t="shared" ref="I183:I198" si="84">H183/$Q$1</f>
        <v>0</v>
      </c>
      <c r="J183" s="160" t="s">
        <v>170</v>
      </c>
      <c r="K183" s="2">
        <f>K184</f>
        <v>0</v>
      </c>
      <c r="L183" s="346">
        <f t="shared" ref="L183:L198" si="85">K183/$Q$1</f>
        <v>0</v>
      </c>
      <c r="M183" s="160" t="s">
        <v>170</v>
      </c>
      <c r="N183" s="2">
        <f>N184</f>
        <v>0</v>
      </c>
      <c r="O183" s="346">
        <f t="shared" ref="O183:O198" si="86">N183/$Q$1</f>
        <v>0</v>
      </c>
      <c r="P183" s="160" t="s">
        <v>170</v>
      </c>
    </row>
    <row r="184" spans="1:16" ht="13.15" customHeight="1">
      <c r="A184" s="79">
        <v>32</v>
      </c>
      <c r="B184" s="156" t="s">
        <v>6</v>
      </c>
      <c r="C184" s="2">
        <f>C185+C190+C196</f>
        <v>4671632</v>
      </c>
      <c r="D184" s="2">
        <f t="shared" si="81"/>
        <v>620032.11891963636</v>
      </c>
      <c r="E184" s="2">
        <f>E185+E190+E196</f>
        <v>2300000</v>
      </c>
      <c r="F184" s="2">
        <f t="shared" si="82"/>
        <v>305262.45935363992</v>
      </c>
      <c r="G184" s="21">
        <f t="shared" si="83"/>
        <v>49.233330022570271</v>
      </c>
      <c r="H184" s="2">
        <f>H185+H190+H196</f>
        <v>0</v>
      </c>
      <c r="I184" s="346">
        <f t="shared" si="84"/>
        <v>0</v>
      </c>
      <c r="J184" s="160" t="s">
        <v>170</v>
      </c>
      <c r="K184" s="2">
        <f>K185+K190+K196</f>
        <v>0</v>
      </c>
      <c r="L184" s="346">
        <f t="shared" si="85"/>
        <v>0</v>
      </c>
      <c r="M184" s="160" t="s">
        <v>170</v>
      </c>
      <c r="N184" s="2">
        <f>N185+N190+N196</f>
        <v>0</v>
      </c>
      <c r="O184" s="346">
        <f t="shared" si="86"/>
        <v>0</v>
      </c>
      <c r="P184" s="160" t="s">
        <v>170</v>
      </c>
    </row>
    <row r="185" spans="1:16" ht="13.15" customHeight="1">
      <c r="A185" s="79">
        <v>322</v>
      </c>
      <c r="B185" s="156" t="s">
        <v>72</v>
      </c>
      <c r="C185" s="2">
        <f>SUM(C186:C189)</f>
        <v>1792181</v>
      </c>
      <c r="D185" s="2">
        <f t="shared" si="81"/>
        <v>237863.29550733292</v>
      </c>
      <c r="E185" s="2">
        <f>SUM(E186:E189)</f>
        <v>1183000</v>
      </c>
      <c r="F185" s="2">
        <f t="shared" si="82"/>
        <v>157011.08235450261</v>
      </c>
      <c r="G185" s="21">
        <f t="shared" si="83"/>
        <v>66.008957800579296</v>
      </c>
      <c r="H185" s="2">
        <f>SUM(H186:H189)</f>
        <v>0</v>
      </c>
      <c r="I185" s="346">
        <f t="shared" si="84"/>
        <v>0</v>
      </c>
      <c r="J185" s="160" t="s">
        <v>170</v>
      </c>
      <c r="K185" s="2">
        <f>SUM(K186:K189)</f>
        <v>0</v>
      </c>
      <c r="L185" s="346">
        <f t="shared" si="85"/>
        <v>0</v>
      </c>
      <c r="M185" s="160" t="s">
        <v>170</v>
      </c>
      <c r="N185" s="2">
        <f>SUM(N186:N189)</f>
        <v>0</v>
      </c>
      <c r="O185" s="346">
        <f t="shared" si="86"/>
        <v>0</v>
      </c>
      <c r="P185" s="160" t="s">
        <v>170</v>
      </c>
    </row>
    <row r="186" spans="1:16" ht="13.15" customHeight="1">
      <c r="A186" s="235">
        <v>3222</v>
      </c>
      <c r="B186" s="35" t="s">
        <v>74</v>
      </c>
      <c r="C186" s="7">
        <v>620370</v>
      </c>
      <c r="D186" s="7">
        <f t="shared" si="81"/>
        <v>82337.24865618156</v>
      </c>
      <c r="E186" s="13">
        <v>181000</v>
      </c>
      <c r="F186" s="13">
        <f t="shared" si="82"/>
        <v>24022.828323047313</v>
      </c>
      <c r="G186" s="23">
        <f t="shared" si="83"/>
        <v>29.176136821574222</v>
      </c>
      <c r="H186" s="13">
        <v>0</v>
      </c>
      <c r="I186" s="349">
        <f t="shared" si="84"/>
        <v>0</v>
      </c>
      <c r="J186" s="159" t="s">
        <v>170</v>
      </c>
      <c r="K186" s="13">
        <v>0</v>
      </c>
      <c r="L186" s="349">
        <f t="shared" si="85"/>
        <v>0</v>
      </c>
      <c r="M186" s="159" t="s">
        <v>170</v>
      </c>
      <c r="N186" s="13">
        <v>0</v>
      </c>
      <c r="O186" s="349">
        <f t="shared" si="86"/>
        <v>0</v>
      </c>
      <c r="P186" s="159" t="s">
        <v>170</v>
      </c>
    </row>
    <row r="187" spans="1:16" ht="13.15" customHeight="1">
      <c r="A187" s="235">
        <v>3223</v>
      </c>
      <c r="B187" s="35" t="s">
        <v>75</v>
      </c>
      <c r="C187" s="7">
        <v>1162888</v>
      </c>
      <c r="D187" s="7">
        <f t="shared" si="81"/>
        <v>154341.76123166765</v>
      </c>
      <c r="E187" s="13">
        <v>982000</v>
      </c>
      <c r="F187" s="13">
        <f t="shared" si="82"/>
        <v>130333.79786316278</v>
      </c>
      <c r="G187" s="23">
        <f t="shared" si="83"/>
        <v>84.44493364795234</v>
      </c>
      <c r="H187" s="13">
        <v>0</v>
      </c>
      <c r="I187" s="349">
        <f t="shared" si="84"/>
        <v>0</v>
      </c>
      <c r="J187" s="159" t="s">
        <v>170</v>
      </c>
      <c r="K187" s="13">
        <v>0</v>
      </c>
      <c r="L187" s="349">
        <f t="shared" si="85"/>
        <v>0</v>
      </c>
      <c r="M187" s="159" t="s">
        <v>170</v>
      </c>
      <c r="N187" s="13">
        <v>0</v>
      </c>
      <c r="O187" s="349">
        <f t="shared" si="86"/>
        <v>0</v>
      </c>
      <c r="P187" s="159" t="s">
        <v>170</v>
      </c>
    </row>
    <row r="188" spans="1:16" ht="13.15" customHeight="1">
      <c r="A188" s="235">
        <v>3225</v>
      </c>
      <c r="B188" s="35" t="s">
        <v>111</v>
      </c>
      <c r="C188" s="7">
        <v>8294</v>
      </c>
      <c r="D188" s="7">
        <f t="shared" si="81"/>
        <v>1100.8029729909085</v>
      </c>
      <c r="E188" s="13">
        <v>20000</v>
      </c>
      <c r="F188" s="13">
        <f t="shared" si="82"/>
        <v>2654.4561682925209</v>
      </c>
      <c r="G188" s="338">
        <v>0</v>
      </c>
      <c r="H188" s="13">
        <v>0</v>
      </c>
      <c r="I188" s="349">
        <f t="shared" si="84"/>
        <v>0</v>
      </c>
      <c r="J188" s="159" t="s">
        <v>170</v>
      </c>
      <c r="K188" s="13">
        <v>0</v>
      </c>
      <c r="L188" s="349">
        <f t="shared" si="85"/>
        <v>0</v>
      </c>
      <c r="M188" s="159" t="s">
        <v>170</v>
      </c>
      <c r="N188" s="13">
        <v>0</v>
      </c>
      <c r="O188" s="349">
        <f t="shared" si="86"/>
        <v>0</v>
      </c>
      <c r="P188" s="159" t="s">
        <v>170</v>
      </c>
    </row>
    <row r="189" spans="1:16" ht="13.15" customHeight="1">
      <c r="A189" s="241">
        <v>3227</v>
      </c>
      <c r="B189" s="123" t="s">
        <v>211</v>
      </c>
      <c r="C189" s="7">
        <v>629</v>
      </c>
      <c r="D189" s="7">
        <f t="shared" si="81"/>
        <v>83.482646492799788</v>
      </c>
      <c r="E189" s="13">
        <v>0</v>
      </c>
      <c r="F189" s="13">
        <f t="shared" si="82"/>
        <v>0</v>
      </c>
      <c r="G189" s="336">
        <v>0</v>
      </c>
      <c r="H189" s="13">
        <v>0</v>
      </c>
      <c r="I189" s="349">
        <f t="shared" si="84"/>
        <v>0</v>
      </c>
      <c r="J189" s="159" t="s">
        <v>170</v>
      </c>
      <c r="K189" s="13">
        <v>0</v>
      </c>
      <c r="L189" s="349">
        <f t="shared" si="85"/>
        <v>0</v>
      </c>
      <c r="M189" s="159" t="s">
        <v>170</v>
      </c>
      <c r="N189" s="13">
        <v>0</v>
      </c>
      <c r="O189" s="349">
        <f t="shared" si="86"/>
        <v>0</v>
      </c>
      <c r="P189" s="159" t="s">
        <v>170</v>
      </c>
    </row>
    <row r="190" spans="1:16" ht="13.15" customHeight="1">
      <c r="A190" s="79">
        <v>323</v>
      </c>
      <c r="B190" s="156" t="s">
        <v>14</v>
      </c>
      <c r="C190" s="2">
        <f>SUM(C191:C195)</f>
        <v>2859568</v>
      </c>
      <c r="D190" s="2">
        <f t="shared" si="81"/>
        <v>379529.89581259538</v>
      </c>
      <c r="E190" s="2">
        <f>SUM(E191:E195)</f>
        <v>1079000</v>
      </c>
      <c r="F190" s="2">
        <f t="shared" si="82"/>
        <v>143207.9102793815</v>
      </c>
      <c r="G190" s="21">
        <f t="shared" si="83"/>
        <v>37.732972253151523</v>
      </c>
      <c r="H190" s="2">
        <f>SUM(H191:H195)</f>
        <v>0</v>
      </c>
      <c r="I190" s="346">
        <f t="shared" si="84"/>
        <v>0</v>
      </c>
      <c r="J190" s="160" t="s">
        <v>170</v>
      </c>
      <c r="K190" s="2">
        <f>SUM(K191:K195)</f>
        <v>0</v>
      </c>
      <c r="L190" s="346">
        <f t="shared" si="85"/>
        <v>0</v>
      </c>
      <c r="M190" s="160" t="s">
        <v>170</v>
      </c>
      <c r="N190" s="2">
        <f>SUM(N191:N195)</f>
        <v>0</v>
      </c>
      <c r="O190" s="346">
        <f t="shared" si="86"/>
        <v>0</v>
      </c>
      <c r="P190" s="160" t="s">
        <v>170</v>
      </c>
    </row>
    <row r="191" spans="1:16" ht="13.15" customHeight="1">
      <c r="A191" s="235">
        <v>3231</v>
      </c>
      <c r="B191" s="35" t="s">
        <v>76</v>
      </c>
      <c r="C191" s="7">
        <v>23718</v>
      </c>
      <c r="D191" s="7">
        <f t="shared" si="81"/>
        <v>3147.9195699781008</v>
      </c>
      <c r="E191" s="13">
        <v>17000</v>
      </c>
      <c r="F191" s="13">
        <f t="shared" si="82"/>
        <v>2256.2877430486428</v>
      </c>
      <c r="G191" s="23">
        <f t="shared" si="83"/>
        <v>71.675520701576872</v>
      </c>
      <c r="H191" s="13">
        <v>0</v>
      </c>
      <c r="I191" s="349">
        <f t="shared" si="84"/>
        <v>0</v>
      </c>
      <c r="J191" s="159" t="s">
        <v>170</v>
      </c>
      <c r="K191" s="13">
        <v>0</v>
      </c>
      <c r="L191" s="349">
        <f t="shared" si="85"/>
        <v>0</v>
      </c>
      <c r="M191" s="159" t="s">
        <v>170</v>
      </c>
      <c r="N191" s="13">
        <v>0</v>
      </c>
      <c r="O191" s="349">
        <f t="shared" si="86"/>
        <v>0</v>
      </c>
      <c r="P191" s="159" t="s">
        <v>170</v>
      </c>
    </row>
    <row r="192" spans="1:16" ht="13.15" customHeight="1">
      <c r="A192" s="235">
        <v>3232</v>
      </c>
      <c r="B192" s="35" t="s">
        <v>112</v>
      </c>
      <c r="C192" s="7">
        <v>2728185</v>
      </c>
      <c r="D192" s="7">
        <f t="shared" si="81"/>
        <v>362092.37507465656</v>
      </c>
      <c r="E192" s="13">
        <v>940000</v>
      </c>
      <c r="F192" s="13">
        <f t="shared" si="82"/>
        <v>124759.43990974849</v>
      </c>
      <c r="G192" s="23">
        <f t="shared" si="83"/>
        <v>34.45514142186105</v>
      </c>
      <c r="H192" s="13">
        <v>0</v>
      </c>
      <c r="I192" s="349">
        <f t="shared" si="84"/>
        <v>0</v>
      </c>
      <c r="J192" s="159" t="s">
        <v>170</v>
      </c>
      <c r="K192" s="13">
        <v>0</v>
      </c>
      <c r="L192" s="349">
        <f t="shared" si="85"/>
        <v>0</v>
      </c>
      <c r="M192" s="159" t="s">
        <v>170</v>
      </c>
      <c r="N192" s="13">
        <v>0</v>
      </c>
      <c r="O192" s="349">
        <f t="shared" si="86"/>
        <v>0</v>
      </c>
      <c r="P192" s="159" t="s">
        <v>170</v>
      </c>
    </row>
    <row r="193" spans="1:16" ht="13.15" customHeight="1">
      <c r="A193" s="235">
        <v>3234</v>
      </c>
      <c r="B193" s="35" t="s">
        <v>78</v>
      </c>
      <c r="C193" s="7">
        <v>69129</v>
      </c>
      <c r="D193" s="7">
        <f t="shared" si="81"/>
        <v>9174.9950228946836</v>
      </c>
      <c r="E193" s="13">
        <v>61000</v>
      </c>
      <c r="F193" s="13">
        <f t="shared" si="82"/>
        <v>8096.0913132921887</v>
      </c>
      <c r="G193" s="23">
        <f t="shared" si="83"/>
        <v>88.240825124043454</v>
      </c>
      <c r="H193" s="13">
        <v>0</v>
      </c>
      <c r="I193" s="349">
        <f t="shared" si="84"/>
        <v>0</v>
      </c>
      <c r="J193" s="159" t="s">
        <v>170</v>
      </c>
      <c r="K193" s="13">
        <v>0</v>
      </c>
      <c r="L193" s="349">
        <f t="shared" si="85"/>
        <v>0</v>
      </c>
      <c r="M193" s="159" t="s">
        <v>170</v>
      </c>
      <c r="N193" s="13">
        <v>0</v>
      </c>
      <c r="O193" s="349">
        <f t="shared" si="86"/>
        <v>0</v>
      </c>
      <c r="P193" s="159" t="s">
        <v>170</v>
      </c>
    </row>
    <row r="194" spans="1:16" ht="13.15" customHeight="1">
      <c r="A194" s="80">
        <v>3237</v>
      </c>
      <c r="B194" s="35" t="s">
        <v>16</v>
      </c>
      <c r="C194" s="7">
        <v>0</v>
      </c>
      <c r="D194" s="7">
        <f t="shared" si="81"/>
        <v>0</v>
      </c>
      <c r="E194" s="13">
        <v>10000</v>
      </c>
      <c r="F194" s="13">
        <f t="shared" si="82"/>
        <v>1327.2280841462605</v>
      </c>
      <c r="G194" s="159" t="s">
        <v>170</v>
      </c>
      <c r="H194" s="13">
        <v>0</v>
      </c>
      <c r="I194" s="349">
        <f t="shared" si="84"/>
        <v>0</v>
      </c>
      <c r="J194" s="159" t="s">
        <v>170</v>
      </c>
      <c r="K194" s="13">
        <v>0</v>
      </c>
      <c r="L194" s="349">
        <f t="shared" si="85"/>
        <v>0</v>
      </c>
      <c r="M194" s="159" t="s">
        <v>170</v>
      </c>
      <c r="N194" s="13">
        <v>0</v>
      </c>
      <c r="O194" s="349">
        <f t="shared" si="86"/>
        <v>0</v>
      </c>
      <c r="P194" s="159" t="s">
        <v>170</v>
      </c>
    </row>
    <row r="195" spans="1:16" ht="13.15" customHeight="1">
      <c r="A195" s="80">
        <v>3239</v>
      </c>
      <c r="B195" s="35" t="s">
        <v>80</v>
      </c>
      <c r="C195" s="7">
        <v>38536</v>
      </c>
      <c r="D195" s="7">
        <f t="shared" si="81"/>
        <v>5114.6061450660291</v>
      </c>
      <c r="E195" s="13">
        <v>51000</v>
      </c>
      <c r="F195" s="13">
        <f t="shared" si="82"/>
        <v>6768.863229145928</v>
      </c>
      <c r="G195" s="23">
        <f t="shared" si="83"/>
        <v>132.34378243720158</v>
      </c>
      <c r="H195" s="13">
        <v>0</v>
      </c>
      <c r="I195" s="349">
        <f t="shared" si="84"/>
        <v>0</v>
      </c>
      <c r="J195" s="159" t="s">
        <v>170</v>
      </c>
      <c r="K195" s="13">
        <v>0</v>
      </c>
      <c r="L195" s="349">
        <f t="shared" si="85"/>
        <v>0</v>
      </c>
      <c r="M195" s="159" t="s">
        <v>170</v>
      </c>
      <c r="N195" s="13">
        <v>0</v>
      </c>
      <c r="O195" s="349">
        <f t="shared" si="86"/>
        <v>0</v>
      </c>
      <c r="P195" s="159" t="s">
        <v>170</v>
      </c>
    </row>
    <row r="196" spans="1:16" ht="13.15" customHeight="1">
      <c r="A196" s="79">
        <v>329</v>
      </c>
      <c r="B196" s="156" t="s">
        <v>82</v>
      </c>
      <c r="C196" s="2">
        <f>C198+C197</f>
        <v>19883</v>
      </c>
      <c r="D196" s="2">
        <f t="shared" si="81"/>
        <v>2638.9275997080099</v>
      </c>
      <c r="E196" s="2">
        <f>E198+E197</f>
        <v>38000</v>
      </c>
      <c r="F196" s="2">
        <f t="shared" si="82"/>
        <v>5043.4667197557901</v>
      </c>
      <c r="G196" s="21">
        <f t="shared" si="83"/>
        <v>191.11804053714226</v>
      </c>
      <c r="H196" s="2">
        <f>H198+H197</f>
        <v>0</v>
      </c>
      <c r="I196" s="346">
        <f t="shared" si="84"/>
        <v>0</v>
      </c>
      <c r="J196" s="160" t="s">
        <v>170</v>
      </c>
      <c r="K196" s="2">
        <f>K198+K197</f>
        <v>0</v>
      </c>
      <c r="L196" s="346">
        <f t="shared" si="85"/>
        <v>0</v>
      </c>
      <c r="M196" s="160" t="s">
        <v>170</v>
      </c>
      <c r="N196" s="2">
        <f>N198+N197</f>
        <v>0</v>
      </c>
      <c r="O196" s="346">
        <f t="shared" si="86"/>
        <v>0</v>
      </c>
      <c r="P196" s="160" t="s">
        <v>170</v>
      </c>
    </row>
    <row r="197" spans="1:16" ht="13.15" customHeight="1">
      <c r="A197" s="80">
        <v>3295</v>
      </c>
      <c r="B197" s="35" t="s">
        <v>138</v>
      </c>
      <c r="C197" s="7">
        <v>6530</v>
      </c>
      <c r="D197" s="7">
        <f t="shared" si="81"/>
        <v>866.67993894750805</v>
      </c>
      <c r="E197" s="13">
        <v>8000</v>
      </c>
      <c r="F197" s="13">
        <f t="shared" si="82"/>
        <v>1061.7824673170085</v>
      </c>
      <c r="G197" s="23">
        <f t="shared" si="83"/>
        <v>122.51148545176109</v>
      </c>
      <c r="H197" s="13">
        <v>0</v>
      </c>
      <c r="I197" s="349">
        <f t="shared" si="84"/>
        <v>0</v>
      </c>
      <c r="J197" s="159" t="s">
        <v>170</v>
      </c>
      <c r="K197" s="13">
        <v>0</v>
      </c>
      <c r="L197" s="349">
        <f t="shared" si="85"/>
        <v>0</v>
      </c>
      <c r="M197" s="159" t="s">
        <v>170</v>
      </c>
      <c r="N197" s="13">
        <v>0</v>
      </c>
      <c r="O197" s="349">
        <f t="shared" si="86"/>
        <v>0</v>
      </c>
      <c r="P197" s="159" t="s">
        <v>170</v>
      </c>
    </row>
    <row r="198" spans="1:16" ht="13.15" customHeight="1">
      <c r="A198" s="80">
        <v>3299</v>
      </c>
      <c r="B198" s="35" t="s">
        <v>82</v>
      </c>
      <c r="C198" s="7">
        <v>13353</v>
      </c>
      <c r="D198" s="7">
        <f t="shared" si="81"/>
        <v>1772.2476607605015</v>
      </c>
      <c r="E198" s="13">
        <v>30000</v>
      </c>
      <c r="F198" s="13">
        <f t="shared" si="82"/>
        <v>3981.6842524387812</v>
      </c>
      <c r="G198" s="23">
        <f t="shared" si="83"/>
        <v>224.66861379465288</v>
      </c>
      <c r="H198" s="13">
        <v>0</v>
      </c>
      <c r="I198" s="349">
        <f t="shared" si="84"/>
        <v>0</v>
      </c>
      <c r="J198" s="159" t="s">
        <v>170</v>
      </c>
      <c r="K198" s="13">
        <v>0</v>
      </c>
      <c r="L198" s="349">
        <f t="shared" si="85"/>
        <v>0</v>
      </c>
      <c r="M198" s="159" t="s">
        <v>170</v>
      </c>
      <c r="N198" s="13">
        <v>0</v>
      </c>
      <c r="O198" s="349">
        <f t="shared" si="86"/>
        <v>0</v>
      </c>
      <c r="P198" s="159" t="s">
        <v>170</v>
      </c>
    </row>
    <row r="199" spans="1:16" ht="12.75">
      <c r="A199" s="235"/>
      <c r="B199" s="35"/>
      <c r="C199" s="3"/>
      <c r="D199" s="3"/>
      <c r="E199" s="3"/>
      <c r="F199" s="3"/>
      <c r="G199" s="21"/>
      <c r="H199" s="3"/>
      <c r="I199" s="353"/>
      <c r="J199" s="21"/>
      <c r="K199" s="3"/>
      <c r="L199" s="353"/>
      <c r="M199" s="21"/>
      <c r="N199" s="3"/>
      <c r="O199" s="353"/>
      <c r="P199" s="21"/>
    </row>
    <row r="200" spans="1:16" ht="24.6" customHeight="1">
      <c r="A200" s="77" t="s">
        <v>255</v>
      </c>
      <c r="B200" s="6" t="s">
        <v>177</v>
      </c>
      <c r="C200" s="2">
        <f>C201</f>
        <v>2038615</v>
      </c>
      <c r="D200" s="2">
        <f t="shared" ref="D200:D208" si="87">C200/$Q$1</f>
        <v>270570.70807618287</v>
      </c>
      <c r="E200" s="2">
        <f>E201</f>
        <v>3500000</v>
      </c>
      <c r="F200" s="2">
        <f t="shared" ref="F200:F208" si="88">E200/$Q$1</f>
        <v>464529.82945119118</v>
      </c>
      <c r="G200" s="21">
        <f t="shared" ref="G200:G206" si="89">E200/C200*100</f>
        <v>171.68518822828241</v>
      </c>
      <c r="H200" s="2">
        <f>H201</f>
        <v>3500000</v>
      </c>
      <c r="I200" s="346">
        <f t="shared" ref="I200:I208" si="90">H200/$Q$1</f>
        <v>464529.82945119118</v>
      </c>
      <c r="J200" s="21">
        <f t="shared" ref="J200:J208" si="91">H200/E200*100</f>
        <v>100</v>
      </c>
      <c r="K200" s="2">
        <f>K201</f>
        <v>5500000</v>
      </c>
      <c r="L200" s="346">
        <f>K200/$Q$1+1</f>
        <v>729976.44628044323</v>
      </c>
      <c r="M200" s="21">
        <f t="shared" ref="M200:M208" si="92">K200/H200*100</f>
        <v>157.14285714285714</v>
      </c>
      <c r="N200" s="2">
        <f>N201</f>
        <v>5500000</v>
      </c>
      <c r="O200" s="346">
        <f>N200/$Q$1+1</f>
        <v>729976.44628044323</v>
      </c>
      <c r="P200" s="21">
        <f t="shared" ref="P200:P208" si="93">N200/K200*100</f>
        <v>100</v>
      </c>
    </row>
    <row r="201" spans="1:16" ht="13.15" customHeight="1">
      <c r="A201" s="79">
        <v>32</v>
      </c>
      <c r="B201" s="6" t="s">
        <v>6</v>
      </c>
      <c r="C201" s="2">
        <f>C202+C205</f>
        <v>2038615</v>
      </c>
      <c r="D201" s="2">
        <f t="shared" si="87"/>
        <v>270570.70807618287</v>
      </c>
      <c r="E201" s="2">
        <f>E202+E205</f>
        <v>3500000</v>
      </c>
      <c r="F201" s="2">
        <f t="shared" si="88"/>
        <v>464529.82945119118</v>
      </c>
      <c r="G201" s="21">
        <f t="shared" si="89"/>
        <v>171.68518822828241</v>
      </c>
      <c r="H201" s="2">
        <f>H202+H205</f>
        <v>3500000</v>
      </c>
      <c r="I201" s="346">
        <f t="shared" si="90"/>
        <v>464529.82945119118</v>
      </c>
      <c r="J201" s="21">
        <f t="shared" si="91"/>
        <v>100</v>
      </c>
      <c r="K201" s="2">
        <f>K202+K205</f>
        <v>5500000</v>
      </c>
      <c r="L201" s="346">
        <f>K201/$Q$1+1</f>
        <v>729976.44628044323</v>
      </c>
      <c r="M201" s="21">
        <f t="shared" si="92"/>
        <v>157.14285714285714</v>
      </c>
      <c r="N201" s="2">
        <f>N202+N205</f>
        <v>5500000</v>
      </c>
      <c r="O201" s="346">
        <f>N201/$Q$1+1</f>
        <v>729976.44628044323</v>
      </c>
      <c r="P201" s="21">
        <f t="shared" si="93"/>
        <v>100</v>
      </c>
    </row>
    <row r="202" spans="1:16" ht="13.15" customHeight="1">
      <c r="A202" s="79">
        <v>323</v>
      </c>
      <c r="B202" s="156" t="s">
        <v>14</v>
      </c>
      <c r="C202" s="2">
        <f>SUM(C203:C204)</f>
        <v>2038152</v>
      </c>
      <c r="D202" s="2">
        <f t="shared" si="87"/>
        <v>270509.25741588691</v>
      </c>
      <c r="E202" s="2">
        <f>SUM(E203:E204)</f>
        <v>3450000</v>
      </c>
      <c r="F202" s="2">
        <f t="shared" si="88"/>
        <v>457893.68903045985</v>
      </c>
      <c r="G202" s="21">
        <f t="shared" si="89"/>
        <v>169.27098665850241</v>
      </c>
      <c r="H202" s="2">
        <f>SUM(H203:H204)</f>
        <v>3450000</v>
      </c>
      <c r="I202" s="346">
        <f t="shared" si="90"/>
        <v>457893.68903045985</v>
      </c>
      <c r="J202" s="21">
        <f t="shared" si="91"/>
        <v>100</v>
      </c>
      <c r="K202" s="2">
        <f>SUM(K203:K204)</f>
        <v>5450000</v>
      </c>
      <c r="L202" s="346">
        <f>K202/$Q$1+1</f>
        <v>723340.30585971195</v>
      </c>
      <c r="M202" s="21">
        <f t="shared" si="92"/>
        <v>157.97101449275362</v>
      </c>
      <c r="N202" s="2">
        <f>SUM(N203:N204)</f>
        <v>5450000</v>
      </c>
      <c r="O202" s="346">
        <f>N202/$Q$1+1</f>
        <v>723340.30585971195</v>
      </c>
      <c r="P202" s="21">
        <f t="shared" si="93"/>
        <v>100</v>
      </c>
    </row>
    <row r="203" spans="1:16" ht="13.15" customHeight="1">
      <c r="A203" s="80">
        <v>3237</v>
      </c>
      <c r="B203" s="35" t="s">
        <v>16</v>
      </c>
      <c r="C203" s="7">
        <v>1374712</v>
      </c>
      <c r="D203" s="7">
        <f t="shared" si="87"/>
        <v>182455.63740128741</v>
      </c>
      <c r="E203" s="13">
        <v>1000000</v>
      </c>
      <c r="F203" s="13">
        <f t="shared" si="88"/>
        <v>132722.80841462605</v>
      </c>
      <c r="G203" s="23">
        <f t="shared" si="89"/>
        <v>72.742508976425611</v>
      </c>
      <c r="H203" s="13">
        <v>1000000</v>
      </c>
      <c r="I203" s="349">
        <f t="shared" si="90"/>
        <v>132722.80841462605</v>
      </c>
      <c r="J203" s="23">
        <f t="shared" si="91"/>
        <v>100</v>
      </c>
      <c r="K203" s="13">
        <v>2000000</v>
      </c>
      <c r="L203" s="349">
        <f t="shared" ref="L203:L208" si="94">K203/$Q$1</f>
        <v>265445.6168292521</v>
      </c>
      <c r="M203" s="23">
        <f t="shared" si="92"/>
        <v>200</v>
      </c>
      <c r="N203" s="13">
        <v>2000000</v>
      </c>
      <c r="O203" s="349">
        <f t="shared" ref="O203:O208" si="95">N203/$Q$1</f>
        <v>265445.6168292521</v>
      </c>
      <c r="P203" s="23">
        <f t="shared" si="93"/>
        <v>100</v>
      </c>
    </row>
    <row r="204" spans="1:16" ht="13.15" customHeight="1">
      <c r="A204" s="80">
        <v>3239</v>
      </c>
      <c r="B204" s="35" t="s">
        <v>80</v>
      </c>
      <c r="C204" s="7">
        <v>663440</v>
      </c>
      <c r="D204" s="7">
        <f t="shared" si="87"/>
        <v>88053.62001459951</v>
      </c>
      <c r="E204" s="13">
        <v>2450000</v>
      </c>
      <c r="F204" s="13">
        <f t="shared" si="88"/>
        <v>325170.8806158338</v>
      </c>
      <c r="G204" s="23">
        <f t="shared" si="89"/>
        <v>369.2873507777644</v>
      </c>
      <c r="H204" s="13">
        <v>2450000</v>
      </c>
      <c r="I204" s="349">
        <f t="shared" si="90"/>
        <v>325170.8806158338</v>
      </c>
      <c r="J204" s="23">
        <f t="shared" si="91"/>
        <v>100</v>
      </c>
      <c r="K204" s="13">
        <v>3450000</v>
      </c>
      <c r="L204" s="349">
        <f t="shared" si="94"/>
        <v>457893.68903045985</v>
      </c>
      <c r="M204" s="23">
        <f t="shared" si="92"/>
        <v>140.81632653061226</v>
      </c>
      <c r="N204" s="13">
        <v>3450000</v>
      </c>
      <c r="O204" s="349">
        <f t="shared" si="95"/>
        <v>457893.68903045985</v>
      </c>
      <c r="P204" s="23">
        <f t="shared" si="93"/>
        <v>100</v>
      </c>
    </row>
    <row r="205" spans="1:16" ht="13.15" customHeight="1">
      <c r="A205" s="79">
        <v>329</v>
      </c>
      <c r="B205" s="156" t="s">
        <v>82</v>
      </c>
      <c r="C205" s="2">
        <f>C206+C208+C207</f>
        <v>463</v>
      </c>
      <c r="D205" s="2">
        <f t="shared" si="87"/>
        <v>61.450660295971858</v>
      </c>
      <c r="E205" s="2">
        <f>E206+E208+E207</f>
        <v>50000</v>
      </c>
      <c r="F205" s="2">
        <f t="shared" si="88"/>
        <v>6636.1404207313026</v>
      </c>
      <c r="G205" s="21">
        <f t="shared" si="89"/>
        <v>10799.136069114471</v>
      </c>
      <c r="H205" s="2">
        <f>H206+H208+H207</f>
        <v>50000</v>
      </c>
      <c r="I205" s="346">
        <f t="shared" si="90"/>
        <v>6636.1404207313026</v>
      </c>
      <c r="J205" s="21">
        <f t="shared" si="91"/>
        <v>100</v>
      </c>
      <c r="K205" s="2">
        <f>K206+K208+K207</f>
        <v>50000</v>
      </c>
      <c r="L205" s="346">
        <f t="shared" si="94"/>
        <v>6636.1404207313026</v>
      </c>
      <c r="M205" s="21">
        <f t="shared" si="92"/>
        <v>100</v>
      </c>
      <c r="N205" s="2">
        <f>N206+N208+N207</f>
        <v>50000</v>
      </c>
      <c r="O205" s="346">
        <f t="shared" si="95"/>
        <v>6636.1404207313026</v>
      </c>
      <c r="P205" s="21">
        <f t="shared" si="93"/>
        <v>100</v>
      </c>
    </row>
    <row r="206" spans="1:16" ht="13.15" customHeight="1">
      <c r="A206" s="235">
        <v>3295</v>
      </c>
      <c r="B206" s="35" t="s">
        <v>138</v>
      </c>
      <c r="C206" s="7">
        <v>463</v>
      </c>
      <c r="D206" s="7">
        <f t="shared" si="87"/>
        <v>61.450660295971858</v>
      </c>
      <c r="E206" s="13">
        <v>30000</v>
      </c>
      <c r="F206" s="13">
        <f t="shared" si="88"/>
        <v>3981.6842524387812</v>
      </c>
      <c r="G206" s="23">
        <f t="shared" si="89"/>
        <v>6479.481641468682</v>
      </c>
      <c r="H206" s="13">
        <v>30000</v>
      </c>
      <c r="I206" s="349">
        <f t="shared" si="90"/>
        <v>3981.6842524387812</v>
      </c>
      <c r="J206" s="23">
        <f t="shared" si="91"/>
        <v>100</v>
      </c>
      <c r="K206" s="13">
        <v>30000</v>
      </c>
      <c r="L206" s="349">
        <f t="shared" si="94"/>
        <v>3981.6842524387812</v>
      </c>
      <c r="M206" s="23">
        <f t="shared" si="92"/>
        <v>100</v>
      </c>
      <c r="N206" s="13">
        <v>30000</v>
      </c>
      <c r="O206" s="349">
        <f t="shared" si="95"/>
        <v>3981.6842524387812</v>
      </c>
      <c r="P206" s="23">
        <f t="shared" si="93"/>
        <v>100</v>
      </c>
    </row>
    <row r="207" spans="1:16" ht="13.15" customHeight="1">
      <c r="A207" s="154">
        <v>3296</v>
      </c>
      <c r="B207" s="155" t="s">
        <v>215</v>
      </c>
      <c r="C207" s="7">
        <v>0</v>
      </c>
      <c r="D207" s="7">
        <f t="shared" si="87"/>
        <v>0</v>
      </c>
      <c r="E207" s="13">
        <v>10000</v>
      </c>
      <c r="F207" s="13">
        <f t="shared" si="88"/>
        <v>1327.2280841462605</v>
      </c>
      <c r="G207" s="159" t="s">
        <v>170</v>
      </c>
      <c r="H207" s="13">
        <v>10000</v>
      </c>
      <c r="I207" s="349">
        <f t="shared" si="90"/>
        <v>1327.2280841462605</v>
      </c>
      <c r="J207" s="23">
        <f t="shared" si="91"/>
        <v>100</v>
      </c>
      <c r="K207" s="13">
        <v>10000</v>
      </c>
      <c r="L207" s="349">
        <f t="shared" si="94"/>
        <v>1327.2280841462605</v>
      </c>
      <c r="M207" s="23">
        <f t="shared" si="92"/>
        <v>100</v>
      </c>
      <c r="N207" s="13">
        <v>10000</v>
      </c>
      <c r="O207" s="349">
        <f t="shared" si="95"/>
        <v>1327.2280841462605</v>
      </c>
      <c r="P207" s="23">
        <f t="shared" si="93"/>
        <v>100</v>
      </c>
    </row>
    <row r="208" spans="1:16" ht="13.15" customHeight="1">
      <c r="A208" s="235">
        <v>3299</v>
      </c>
      <c r="B208" s="35" t="s">
        <v>82</v>
      </c>
      <c r="C208" s="7">
        <v>0</v>
      </c>
      <c r="D208" s="7">
        <f t="shared" si="87"/>
        <v>0</v>
      </c>
      <c r="E208" s="13">
        <v>10000</v>
      </c>
      <c r="F208" s="13">
        <f t="shared" si="88"/>
        <v>1327.2280841462605</v>
      </c>
      <c r="G208" s="159" t="s">
        <v>170</v>
      </c>
      <c r="H208" s="13">
        <v>10000</v>
      </c>
      <c r="I208" s="349">
        <f t="shared" si="90"/>
        <v>1327.2280841462605</v>
      </c>
      <c r="J208" s="23">
        <f t="shared" si="91"/>
        <v>100</v>
      </c>
      <c r="K208" s="13">
        <v>10000</v>
      </c>
      <c r="L208" s="349">
        <f t="shared" si="94"/>
        <v>1327.2280841462605</v>
      </c>
      <c r="M208" s="23">
        <f t="shared" si="92"/>
        <v>100</v>
      </c>
      <c r="N208" s="13">
        <v>10000</v>
      </c>
      <c r="O208" s="349">
        <f t="shared" si="95"/>
        <v>1327.2280841462605</v>
      </c>
      <c r="P208" s="23">
        <f t="shared" si="93"/>
        <v>100</v>
      </c>
    </row>
    <row r="209" spans="1:16" ht="13.15" customHeight="1">
      <c r="A209" s="235"/>
      <c r="B209" s="35"/>
      <c r="C209" s="4"/>
      <c r="D209" s="4"/>
      <c r="E209" s="4"/>
      <c r="F209" s="4"/>
      <c r="G209" s="21"/>
      <c r="H209" s="4"/>
      <c r="I209" s="352"/>
      <c r="J209" s="21"/>
      <c r="K209" s="4"/>
      <c r="L209" s="352"/>
      <c r="M209" s="21"/>
      <c r="N209" s="4"/>
      <c r="O209" s="352"/>
      <c r="P209" s="21"/>
    </row>
    <row r="210" spans="1:16" ht="13.15" customHeight="1">
      <c r="A210" s="79" t="s">
        <v>254</v>
      </c>
      <c r="B210" s="6" t="s">
        <v>126</v>
      </c>
      <c r="C210" s="2">
        <f>C211+C218+C215</f>
        <v>72542837</v>
      </c>
      <c r="D210" s="2">
        <f t="shared" ref="D210:D220" si="96">C210/$Q$1</f>
        <v>9628089.0570044462</v>
      </c>
      <c r="E210" s="2">
        <f>E211+E218+E215</f>
        <v>5000000</v>
      </c>
      <c r="F210" s="2">
        <f t="shared" ref="F210:F220" si="97">E210/$Q$1</f>
        <v>663614.04207313026</v>
      </c>
      <c r="G210" s="21">
        <f>E210/C210*100</f>
        <v>6.8924792671122033</v>
      </c>
      <c r="H210" s="2">
        <f>H211+H218+H215</f>
        <v>6000000</v>
      </c>
      <c r="I210" s="346">
        <f t="shared" ref="I210:I220" si="98">H210/$Q$1</f>
        <v>796336.85048775631</v>
      </c>
      <c r="J210" s="21">
        <f t="shared" ref="J210:J219" si="99">H210/E210*100</f>
        <v>120</v>
      </c>
      <c r="K210" s="2">
        <f>K211+K218+K215</f>
        <v>6000000</v>
      </c>
      <c r="L210" s="346">
        <f t="shared" ref="L210:L220" si="100">K210/$Q$1</f>
        <v>796336.85048775631</v>
      </c>
      <c r="M210" s="21">
        <f>K210/H210*100</f>
        <v>100</v>
      </c>
      <c r="N210" s="2">
        <f>N211+N218+N215</f>
        <v>6000000</v>
      </c>
      <c r="O210" s="346">
        <f t="shared" ref="O210:O220" si="101">N210/$Q$1</f>
        <v>796336.85048775631</v>
      </c>
      <c r="P210" s="21">
        <f>N210/K210*100</f>
        <v>100</v>
      </c>
    </row>
    <row r="211" spans="1:16" ht="13.15" customHeight="1">
      <c r="A211" s="79">
        <v>32</v>
      </c>
      <c r="B211" s="6" t="s">
        <v>6</v>
      </c>
      <c r="C211" s="2">
        <f>C212</f>
        <v>71875642</v>
      </c>
      <c r="D211" s="2">
        <f t="shared" si="96"/>
        <v>9539537.0628442485</v>
      </c>
      <c r="E211" s="2">
        <f>E212</f>
        <v>4700000</v>
      </c>
      <c r="F211" s="2">
        <f t="shared" si="97"/>
        <v>623797.19954874238</v>
      </c>
      <c r="G211" s="21">
        <f>E211/C211*100</f>
        <v>6.5390720266540372</v>
      </c>
      <c r="H211" s="2">
        <f>H212</f>
        <v>5000000</v>
      </c>
      <c r="I211" s="346">
        <f t="shared" si="98"/>
        <v>663614.04207313026</v>
      </c>
      <c r="J211" s="21">
        <f t="shared" si="99"/>
        <v>106.38297872340425</v>
      </c>
      <c r="K211" s="2">
        <f>K212</f>
        <v>5000000</v>
      </c>
      <c r="L211" s="346">
        <f t="shared" si="100"/>
        <v>663614.04207313026</v>
      </c>
      <c r="M211" s="21">
        <f>K211/H211*100</f>
        <v>100</v>
      </c>
      <c r="N211" s="2">
        <f>N212</f>
        <v>5000000</v>
      </c>
      <c r="O211" s="346">
        <f t="shared" si="101"/>
        <v>663614.04207313026</v>
      </c>
      <c r="P211" s="21">
        <f>N211/K211*100</f>
        <v>100</v>
      </c>
    </row>
    <row r="212" spans="1:16" ht="13.15" customHeight="1">
      <c r="A212" s="79">
        <v>329</v>
      </c>
      <c r="B212" s="6" t="s">
        <v>82</v>
      </c>
      <c r="C212" s="2">
        <f>C213+C214</f>
        <v>71875642</v>
      </c>
      <c r="D212" s="2">
        <f t="shared" si="96"/>
        <v>9539537.0628442485</v>
      </c>
      <c r="E212" s="2">
        <f>E213+E214</f>
        <v>4700000</v>
      </c>
      <c r="F212" s="2">
        <f t="shared" si="97"/>
        <v>623797.19954874238</v>
      </c>
      <c r="G212" s="21">
        <f>E212/C212*100</f>
        <v>6.5390720266540372</v>
      </c>
      <c r="H212" s="2">
        <f>H213+H214</f>
        <v>5000000</v>
      </c>
      <c r="I212" s="346">
        <f t="shared" si="98"/>
        <v>663614.04207313026</v>
      </c>
      <c r="J212" s="21">
        <f t="shared" si="99"/>
        <v>106.38297872340425</v>
      </c>
      <c r="K212" s="2">
        <f>K213+K214</f>
        <v>5000000</v>
      </c>
      <c r="L212" s="346">
        <f t="shared" si="100"/>
        <v>663614.04207313026</v>
      </c>
      <c r="M212" s="21">
        <f>K212/H212*100</f>
        <v>100</v>
      </c>
      <c r="N212" s="2">
        <f>N213+N214</f>
        <v>5000000</v>
      </c>
      <c r="O212" s="346">
        <f t="shared" si="101"/>
        <v>663614.04207313026</v>
      </c>
      <c r="P212" s="21">
        <f>N212/K212*100</f>
        <v>100</v>
      </c>
    </row>
    <row r="213" spans="1:16" ht="13.15" customHeight="1">
      <c r="A213" s="80">
        <v>3296</v>
      </c>
      <c r="B213" s="33" t="s">
        <v>215</v>
      </c>
      <c r="C213" s="7">
        <v>2688884</v>
      </c>
      <c r="D213" s="7">
        <f t="shared" si="96"/>
        <v>356876.23598115332</v>
      </c>
      <c r="E213" s="7">
        <v>3700000</v>
      </c>
      <c r="F213" s="7">
        <f t="shared" si="97"/>
        <v>491074.39113411639</v>
      </c>
      <c r="G213" s="23">
        <f>E213/C213*100</f>
        <v>137.60355597340757</v>
      </c>
      <c r="H213" s="7">
        <v>4500000</v>
      </c>
      <c r="I213" s="349">
        <f t="shared" si="98"/>
        <v>597252.63786581717</v>
      </c>
      <c r="J213" s="23">
        <f>H213/E213*100</f>
        <v>121.62162162162163</v>
      </c>
      <c r="K213" s="7">
        <v>4500000</v>
      </c>
      <c r="L213" s="349">
        <f t="shared" si="100"/>
        <v>597252.63786581717</v>
      </c>
      <c r="M213" s="23">
        <f>K213/H213*100</f>
        <v>100</v>
      </c>
      <c r="N213" s="7">
        <v>4500000</v>
      </c>
      <c r="O213" s="349">
        <f t="shared" si="101"/>
        <v>597252.63786581717</v>
      </c>
      <c r="P213" s="23">
        <f>N213/K213*100</f>
        <v>100</v>
      </c>
    </row>
    <row r="214" spans="1:16" ht="13.15" customHeight="1">
      <c r="A214" s="80">
        <v>3299</v>
      </c>
      <c r="B214" s="35" t="s">
        <v>82</v>
      </c>
      <c r="C214" s="7">
        <v>69186758</v>
      </c>
      <c r="D214" s="7">
        <f t="shared" si="96"/>
        <v>9182660.8268630952</v>
      </c>
      <c r="E214" s="13">
        <v>1000000</v>
      </c>
      <c r="F214" s="13">
        <f t="shared" si="97"/>
        <v>132722.80841462605</v>
      </c>
      <c r="G214" s="23">
        <f>E214/C214*100</f>
        <v>1.4453632875817075</v>
      </c>
      <c r="H214" s="13">
        <v>500000</v>
      </c>
      <c r="I214" s="349">
        <f t="shared" si="98"/>
        <v>66361.404207313026</v>
      </c>
      <c r="J214" s="23">
        <f>H214/E214*100</f>
        <v>50</v>
      </c>
      <c r="K214" s="13">
        <v>500000</v>
      </c>
      <c r="L214" s="349">
        <f t="shared" si="100"/>
        <v>66361.404207313026</v>
      </c>
      <c r="M214" s="23">
        <f>K214/H214*100</f>
        <v>100</v>
      </c>
      <c r="N214" s="13">
        <v>500000</v>
      </c>
      <c r="O214" s="349">
        <f t="shared" si="101"/>
        <v>66361.404207313026</v>
      </c>
      <c r="P214" s="23">
        <f>N214/K214*100</f>
        <v>100</v>
      </c>
    </row>
    <row r="215" spans="1:16" ht="13.15" hidden="1" customHeight="1">
      <c r="A215" s="79">
        <v>36</v>
      </c>
      <c r="B215" s="156" t="s">
        <v>166</v>
      </c>
      <c r="C215" s="81">
        <f>C216</f>
        <v>0</v>
      </c>
      <c r="D215" s="81">
        <f t="shared" si="96"/>
        <v>0</v>
      </c>
      <c r="E215" s="81">
        <f>E216</f>
        <v>0</v>
      </c>
      <c r="F215" s="81">
        <f t="shared" si="97"/>
        <v>0</v>
      </c>
      <c r="G215" s="160" t="s">
        <v>170</v>
      </c>
      <c r="H215" s="81">
        <f>H216</f>
        <v>0</v>
      </c>
      <c r="I215" s="350">
        <f t="shared" si="98"/>
        <v>0</v>
      </c>
      <c r="J215" s="160" t="s">
        <v>170</v>
      </c>
      <c r="K215" s="81">
        <f>K216</f>
        <v>0</v>
      </c>
      <c r="L215" s="350">
        <f t="shared" si="100"/>
        <v>0</v>
      </c>
      <c r="M215" s="160" t="s">
        <v>170</v>
      </c>
      <c r="N215" s="81">
        <f>N216</f>
        <v>0</v>
      </c>
      <c r="O215" s="350">
        <f t="shared" si="101"/>
        <v>0</v>
      </c>
      <c r="P215" s="160" t="s">
        <v>170</v>
      </c>
    </row>
    <row r="216" spans="1:16" ht="13.15" hidden="1" customHeight="1">
      <c r="A216" s="79">
        <v>363</v>
      </c>
      <c r="B216" s="156" t="s">
        <v>147</v>
      </c>
      <c r="C216" s="81">
        <f>C217</f>
        <v>0</v>
      </c>
      <c r="D216" s="81">
        <f t="shared" si="96"/>
        <v>0</v>
      </c>
      <c r="E216" s="81">
        <f>E217</f>
        <v>0</v>
      </c>
      <c r="F216" s="81">
        <f t="shared" si="97"/>
        <v>0</v>
      </c>
      <c r="G216" s="160" t="s">
        <v>170</v>
      </c>
      <c r="H216" s="81">
        <f>H217</f>
        <v>0</v>
      </c>
      <c r="I216" s="350">
        <f t="shared" si="98"/>
        <v>0</v>
      </c>
      <c r="J216" s="160" t="s">
        <v>170</v>
      </c>
      <c r="K216" s="81">
        <f>K217</f>
        <v>0</v>
      </c>
      <c r="L216" s="350">
        <f t="shared" si="100"/>
        <v>0</v>
      </c>
      <c r="M216" s="160" t="s">
        <v>170</v>
      </c>
      <c r="N216" s="81">
        <f>N217</f>
        <v>0</v>
      </c>
      <c r="O216" s="350">
        <f t="shared" si="101"/>
        <v>0</v>
      </c>
      <c r="P216" s="160" t="s">
        <v>170</v>
      </c>
    </row>
    <row r="217" spans="1:16" ht="13.15" hidden="1" customHeight="1">
      <c r="A217" s="80">
        <v>3631</v>
      </c>
      <c r="B217" s="33" t="s">
        <v>168</v>
      </c>
      <c r="C217" s="13">
        <v>0</v>
      </c>
      <c r="D217" s="13">
        <f t="shared" si="96"/>
        <v>0</v>
      </c>
      <c r="E217" s="13">
        <v>0</v>
      </c>
      <c r="F217" s="13">
        <f t="shared" si="97"/>
        <v>0</v>
      </c>
      <c r="G217" s="159" t="s">
        <v>170</v>
      </c>
      <c r="H217" s="13">
        <v>0</v>
      </c>
      <c r="I217" s="349">
        <f t="shared" si="98"/>
        <v>0</v>
      </c>
      <c r="J217" s="159" t="s">
        <v>170</v>
      </c>
      <c r="K217" s="13">
        <v>0</v>
      </c>
      <c r="L217" s="349">
        <f t="shared" si="100"/>
        <v>0</v>
      </c>
      <c r="M217" s="159" t="s">
        <v>170</v>
      </c>
      <c r="N217" s="13">
        <v>0</v>
      </c>
      <c r="O217" s="349">
        <f t="shared" si="101"/>
        <v>0</v>
      </c>
      <c r="P217" s="159" t="s">
        <v>170</v>
      </c>
    </row>
    <row r="218" spans="1:16" ht="13.15" customHeight="1">
      <c r="A218" s="79">
        <v>38</v>
      </c>
      <c r="B218" s="6" t="s">
        <v>85</v>
      </c>
      <c r="C218" s="2">
        <f>C219</f>
        <v>667195</v>
      </c>
      <c r="D218" s="2">
        <f t="shared" si="96"/>
        <v>88551.994160196424</v>
      </c>
      <c r="E218" s="2">
        <f>E219</f>
        <v>300000</v>
      </c>
      <c r="F218" s="2">
        <f t="shared" si="97"/>
        <v>39816.842524387816</v>
      </c>
      <c r="G218" s="21">
        <f>E218/C218*100</f>
        <v>44.964365740150932</v>
      </c>
      <c r="H218" s="2">
        <f>H219</f>
        <v>1000000</v>
      </c>
      <c r="I218" s="346">
        <f t="shared" si="98"/>
        <v>132722.80841462605</v>
      </c>
      <c r="J218" s="21">
        <f t="shared" si="99"/>
        <v>333.33333333333337</v>
      </c>
      <c r="K218" s="2">
        <f>K219</f>
        <v>1000000</v>
      </c>
      <c r="L218" s="346">
        <f t="shared" si="100"/>
        <v>132722.80841462605</v>
      </c>
      <c r="M218" s="21">
        <f>K218/H218*100</f>
        <v>100</v>
      </c>
      <c r="N218" s="2">
        <f>N219</f>
        <v>1000000</v>
      </c>
      <c r="O218" s="346">
        <f t="shared" si="101"/>
        <v>132722.80841462605</v>
      </c>
      <c r="P218" s="21">
        <f>N218/K218*100</f>
        <v>100</v>
      </c>
    </row>
    <row r="219" spans="1:16" ht="13.15" customHeight="1">
      <c r="A219" s="79">
        <v>383</v>
      </c>
      <c r="B219" s="6" t="s">
        <v>86</v>
      </c>
      <c r="C219" s="2">
        <f>C220</f>
        <v>667195</v>
      </c>
      <c r="D219" s="2">
        <f t="shared" si="96"/>
        <v>88551.994160196424</v>
      </c>
      <c r="E219" s="2">
        <f>E220</f>
        <v>300000</v>
      </c>
      <c r="F219" s="2">
        <f t="shared" si="97"/>
        <v>39816.842524387816</v>
      </c>
      <c r="G219" s="21">
        <f>E219/C219*100</f>
        <v>44.964365740150932</v>
      </c>
      <c r="H219" s="2">
        <f>H220</f>
        <v>1000000</v>
      </c>
      <c r="I219" s="346">
        <f t="shared" si="98"/>
        <v>132722.80841462605</v>
      </c>
      <c r="J219" s="21">
        <f t="shared" si="99"/>
        <v>333.33333333333337</v>
      </c>
      <c r="K219" s="2">
        <f>K220</f>
        <v>1000000</v>
      </c>
      <c r="L219" s="346">
        <f t="shared" si="100"/>
        <v>132722.80841462605</v>
      </c>
      <c r="M219" s="21">
        <f>K219/H219*100</f>
        <v>100</v>
      </c>
      <c r="N219" s="2">
        <f>N220</f>
        <v>1000000</v>
      </c>
      <c r="O219" s="346">
        <f t="shared" si="101"/>
        <v>132722.80841462605</v>
      </c>
      <c r="P219" s="21">
        <f>N219/K219*100</f>
        <v>100</v>
      </c>
    </row>
    <row r="220" spans="1:16" ht="13.15" customHeight="1">
      <c r="A220" s="80">
        <v>3831</v>
      </c>
      <c r="B220" s="35" t="s">
        <v>200</v>
      </c>
      <c r="C220" s="7">
        <v>667195</v>
      </c>
      <c r="D220" s="7">
        <f t="shared" si="96"/>
        <v>88551.994160196424</v>
      </c>
      <c r="E220" s="7">
        <v>300000</v>
      </c>
      <c r="F220" s="7">
        <f t="shared" si="97"/>
        <v>39816.842524387816</v>
      </c>
      <c r="G220" s="23">
        <f>E220/C220*100</f>
        <v>44.964365740150932</v>
      </c>
      <c r="H220" s="7">
        <v>1000000</v>
      </c>
      <c r="I220" s="351">
        <f t="shared" si="98"/>
        <v>132722.80841462605</v>
      </c>
      <c r="J220" s="23">
        <f>H220/E220*100</f>
        <v>333.33333333333337</v>
      </c>
      <c r="K220" s="7">
        <v>1000000</v>
      </c>
      <c r="L220" s="351">
        <f t="shared" si="100"/>
        <v>132722.80841462605</v>
      </c>
      <c r="M220" s="23">
        <f>K220/H220*100</f>
        <v>100</v>
      </c>
      <c r="N220" s="7">
        <v>1000000</v>
      </c>
      <c r="O220" s="351">
        <f t="shared" si="101"/>
        <v>132722.80841462605</v>
      </c>
      <c r="P220" s="23">
        <f>N220/K220*100</f>
        <v>100</v>
      </c>
    </row>
    <row r="221" spans="1:16" ht="13.15" customHeight="1">
      <c r="A221" s="80"/>
      <c r="B221" s="35"/>
      <c r="C221" s="7"/>
      <c r="D221" s="7"/>
      <c r="E221" s="7"/>
      <c r="F221" s="7"/>
      <c r="G221" s="23"/>
      <c r="H221" s="7"/>
      <c r="I221" s="351"/>
      <c r="J221" s="23"/>
      <c r="K221" s="7"/>
      <c r="L221" s="351"/>
      <c r="M221" s="23"/>
      <c r="N221" s="7"/>
      <c r="O221" s="351"/>
      <c r="P221" s="23"/>
    </row>
    <row r="222" spans="1:16" ht="13.15" customHeight="1">
      <c r="A222" s="79" t="s">
        <v>253</v>
      </c>
      <c r="B222" s="6" t="s">
        <v>240</v>
      </c>
      <c r="C222" s="2"/>
      <c r="D222" s="2">
        <f>C222/$Q$1</f>
        <v>0</v>
      </c>
      <c r="E222" s="2">
        <f>+E223</f>
        <v>29420000</v>
      </c>
      <c r="F222" s="2">
        <f>E222/$Q$1</f>
        <v>3904705.0235582981</v>
      </c>
      <c r="G222" s="160" t="s">
        <v>170</v>
      </c>
      <c r="H222" s="2">
        <f>+H223</f>
        <v>69380000</v>
      </c>
      <c r="I222" s="346">
        <f>H222/$Q$1</f>
        <v>9208308.4478067551</v>
      </c>
      <c r="J222" s="160">
        <f>H222/E222*100</f>
        <v>235.82596872875595</v>
      </c>
      <c r="K222" s="2">
        <f>+K223</f>
        <v>66860000</v>
      </c>
      <c r="L222" s="346">
        <f>K222/$Q$1</f>
        <v>8873846.9706018977</v>
      </c>
      <c r="M222" s="21">
        <f>K222/H222*100</f>
        <v>96.367829345632742</v>
      </c>
      <c r="N222" s="2">
        <f>+N223</f>
        <v>66860000</v>
      </c>
      <c r="O222" s="346">
        <f>N222/$Q$1</f>
        <v>8873846.9706018977</v>
      </c>
      <c r="P222" s="21">
        <f>N222/K222*100</f>
        <v>100</v>
      </c>
    </row>
    <row r="223" spans="1:16" ht="13.15" customHeight="1">
      <c r="A223" s="79">
        <v>36</v>
      </c>
      <c r="B223" s="6" t="s">
        <v>85</v>
      </c>
      <c r="C223" s="2"/>
      <c r="D223" s="2">
        <f>C223/$Q$1</f>
        <v>0</v>
      </c>
      <c r="E223" s="2">
        <f>E224</f>
        <v>29420000</v>
      </c>
      <c r="F223" s="2">
        <f>E223/$Q$1</f>
        <v>3904705.0235582981</v>
      </c>
      <c r="G223" s="160" t="s">
        <v>170</v>
      </c>
      <c r="H223" s="2">
        <f>H224</f>
        <v>69380000</v>
      </c>
      <c r="I223" s="346">
        <f>H223/$Q$1</f>
        <v>9208308.4478067551</v>
      </c>
      <c r="J223" s="160">
        <f>H223/E223*100</f>
        <v>235.82596872875595</v>
      </c>
      <c r="K223" s="2">
        <f>K224</f>
        <v>66860000</v>
      </c>
      <c r="L223" s="346">
        <f>K223/$Q$1</f>
        <v>8873846.9706018977</v>
      </c>
      <c r="M223" s="21">
        <f>K223/H223*100</f>
        <v>96.367829345632742</v>
      </c>
      <c r="N223" s="2">
        <f>N224</f>
        <v>66860000</v>
      </c>
      <c r="O223" s="346">
        <f>N223/$Q$1</f>
        <v>8873846.9706018977</v>
      </c>
      <c r="P223" s="21">
        <f>N223/K223*100</f>
        <v>100</v>
      </c>
    </row>
    <row r="224" spans="1:16" ht="13.15" customHeight="1">
      <c r="A224" s="79">
        <v>363</v>
      </c>
      <c r="B224" s="6" t="s">
        <v>147</v>
      </c>
      <c r="C224" s="2"/>
      <c r="D224" s="2">
        <f>C224/$Q$1</f>
        <v>0</v>
      </c>
      <c r="E224" s="2">
        <f>E225</f>
        <v>29420000</v>
      </c>
      <c r="F224" s="2">
        <f>E224/$Q$1</f>
        <v>3904705.0235582981</v>
      </c>
      <c r="G224" s="160" t="s">
        <v>170</v>
      </c>
      <c r="H224" s="2">
        <f>H225</f>
        <v>69380000</v>
      </c>
      <c r="I224" s="346">
        <f>H224/$Q$1</f>
        <v>9208308.4478067551</v>
      </c>
      <c r="J224" s="160">
        <f>H224/E224*100</f>
        <v>235.82596872875595</v>
      </c>
      <c r="K224" s="2">
        <f>K225</f>
        <v>66860000</v>
      </c>
      <c r="L224" s="346">
        <f>K224/$Q$1</f>
        <v>8873846.9706018977</v>
      </c>
      <c r="M224" s="21">
        <f>K224/H224*100</f>
        <v>96.367829345632742</v>
      </c>
      <c r="N224" s="2">
        <f>N225</f>
        <v>66860000</v>
      </c>
      <c r="O224" s="346">
        <f>N224/$Q$1</f>
        <v>8873846.9706018977</v>
      </c>
      <c r="P224" s="21">
        <f>N224/K224*100</f>
        <v>100</v>
      </c>
    </row>
    <row r="225" spans="1:16" ht="13.15" customHeight="1">
      <c r="A225" s="80">
        <v>3631</v>
      </c>
      <c r="B225" s="35" t="s">
        <v>168</v>
      </c>
      <c r="C225" s="7"/>
      <c r="D225" s="7">
        <f>C225/$Q$1</f>
        <v>0</v>
      </c>
      <c r="E225" s="7">
        <v>29420000</v>
      </c>
      <c r="F225" s="7">
        <f>E225/$Q$1</f>
        <v>3904705.0235582981</v>
      </c>
      <c r="G225" s="159" t="s">
        <v>170</v>
      </c>
      <c r="H225" s="7">
        <v>69380000</v>
      </c>
      <c r="I225" s="351">
        <f>H225/$Q$1</f>
        <v>9208308.4478067551</v>
      </c>
      <c r="J225" s="159">
        <f>H225/E225*100</f>
        <v>235.82596872875595</v>
      </c>
      <c r="K225" s="7">
        <v>66860000</v>
      </c>
      <c r="L225" s="351">
        <f>K225/$Q$1</f>
        <v>8873846.9706018977</v>
      </c>
      <c r="M225" s="23">
        <f>K225/H225*100</f>
        <v>96.367829345632742</v>
      </c>
      <c r="N225" s="7">
        <v>66860000</v>
      </c>
      <c r="O225" s="351">
        <f>N225/$Q$1</f>
        <v>8873846.9706018977</v>
      </c>
      <c r="P225" s="23">
        <f>N225/K225*100</f>
        <v>100</v>
      </c>
    </row>
    <row r="226" spans="1:16" ht="13.15" customHeight="1">
      <c r="A226" s="80"/>
      <c r="B226" s="35"/>
      <c r="C226" s="7"/>
      <c r="D226" s="7"/>
      <c r="E226" s="7"/>
      <c r="F226" s="7"/>
      <c r="G226" s="23"/>
      <c r="H226" s="7"/>
      <c r="I226" s="351"/>
      <c r="J226" s="23"/>
      <c r="K226" s="7"/>
      <c r="L226" s="351"/>
      <c r="M226" s="23"/>
      <c r="N226" s="7"/>
      <c r="O226" s="351"/>
      <c r="P226" s="23"/>
    </row>
    <row r="227" spans="1:16" ht="13.15" customHeight="1">
      <c r="A227" s="79"/>
      <c r="B227" s="6"/>
      <c r="C227" s="325"/>
      <c r="D227" s="325"/>
      <c r="E227" s="325"/>
      <c r="F227" s="325"/>
      <c r="G227" s="21"/>
      <c r="H227" s="325"/>
      <c r="I227" s="360"/>
      <c r="J227" s="21"/>
      <c r="K227" s="325"/>
      <c r="L227" s="360"/>
      <c r="M227" s="21"/>
      <c r="N227" s="325"/>
      <c r="O227" s="360"/>
      <c r="P227" s="21"/>
    </row>
    <row r="228" spans="1:16" ht="12.75" customHeight="1">
      <c r="A228" s="71">
        <v>1003</v>
      </c>
      <c r="B228" s="29" t="s">
        <v>113</v>
      </c>
      <c r="C228" s="2">
        <f>C230+C245+C251+C257+C262+C267+C275+C294+C299+C304</f>
        <v>3832080928</v>
      </c>
      <c r="D228" s="2">
        <f>C228/$Q$1</f>
        <v>508604542.83628637</v>
      </c>
      <c r="E228" s="2">
        <f>E230+E245+E251+E257+E262+E267+E275+E294+E299+E304</f>
        <v>4415540192</v>
      </c>
      <c r="F228" s="2">
        <f>E228/$Q$1</f>
        <v>586042894.94989705</v>
      </c>
      <c r="G228" s="21">
        <f>E228/C228*100</f>
        <v>115.22565089209932</v>
      </c>
      <c r="H228" s="2">
        <f>H230+H245+H251+H257+H262+H267+H275+H294+H299+H304</f>
        <v>5516993156</v>
      </c>
      <c r="I228" s="346">
        <f>H228/$Q$1</f>
        <v>732230825.66859114</v>
      </c>
      <c r="J228" s="21">
        <f>H228/E228*100</f>
        <v>124.94491989894223</v>
      </c>
      <c r="K228" s="2">
        <f>K230+K245+K251+K257+K262+K267+K275+K294+K299+K304</f>
        <v>2535108674</v>
      </c>
      <c r="L228" s="346">
        <f>K228/$Q$1</f>
        <v>336466742.84955865</v>
      </c>
      <c r="M228" s="21">
        <f>K228/H228*100</f>
        <v>45.950912069610695</v>
      </c>
      <c r="N228" s="2">
        <f>N230+N245+N251+N257+N262+N267+N275+N294+N299+N304</f>
        <v>1866639105</v>
      </c>
      <c r="O228" s="346">
        <f>N228/$Q$1+1</f>
        <v>247745585.31216404</v>
      </c>
      <c r="P228" s="21">
        <f>N228/K228*100</f>
        <v>73.631522156986634</v>
      </c>
    </row>
    <row r="229" spans="1:16" ht="12.75" customHeight="1">
      <c r="A229" s="242"/>
      <c r="B229" s="156"/>
      <c r="C229" s="3"/>
      <c r="D229" s="3"/>
      <c r="E229" s="3"/>
      <c r="F229" s="3"/>
      <c r="G229" s="21"/>
      <c r="H229" s="3"/>
      <c r="I229" s="353"/>
      <c r="J229" s="21"/>
      <c r="K229" s="3"/>
      <c r="L229" s="353"/>
      <c r="M229" s="21"/>
      <c r="N229" s="3"/>
      <c r="O229" s="353"/>
      <c r="P229" s="21"/>
    </row>
    <row r="230" spans="1:16" ht="38.25">
      <c r="A230" s="77" t="s">
        <v>252</v>
      </c>
      <c r="B230" s="6" t="s">
        <v>178</v>
      </c>
      <c r="C230" s="2">
        <f>C231+C238+C241</f>
        <v>205922054</v>
      </c>
      <c r="D230" s="2">
        <f t="shared" ref="D230:D243" si="102">C230/$Q$1</f>
        <v>27330553.321388278</v>
      </c>
      <c r="E230" s="2">
        <f>E231+E241+E238</f>
        <v>265945888</v>
      </c>
      <c r="F230" s="2">
        <f t="shared" ref="F230:F243" si="103">E230/$Q$1</f>
        <v>35297085.141681597</v>
      </c>
      <c r="G230" s="21">
        <f t="shared" ref="G230:G243" si="104">E230/C230*100</f>
        <v>129.14881278330682</v>
      </c>
      <c r="H230" s="2">
        <f>H231+H238+H241</f>
        <v>321701000</v>
      </c>
      <c r="I230" s="346">
        <f t="shared" ref="I230:I243" si="105">H230/$Q$1</f>
        <v>42697060.189793617</v>
      </c>
      <c r="J230" s="21">
        <f t="shared" ref="J230:J243" si="106">H230/E230*100</f>
        <v>120.96483326713441</v>
      </c>
      <c r="K230" s="2">
        <f>K231+K238+K241</f>
        <v>435927000</v>
      </c>
      <c r="L230" s="346">
        <f>K230/$Q$1-1</f>
        <v>57857454.703762688</v>
      </c>
      <c r="M230" s="21">
        <f t="shared" ref="M230:M235" si="107">K230/H230*100</f>
        <v>135.5068837212194</v>
      </c>
      <c r="N230" s="2">
        <f>N231+N238+N241</f>
        <v>360071000</v>
      </c>
      <c r="O230" s="346">
        <f t="shared" ref="O230:O243" si="108">N230/$Q$1</f>
        <v>47789634.348662816</v>
      </c>
      <c r="P230" s="21">
        <f t="shared" ref="P230:P235" si="109">N230/K230*100</f>
        <v>82.598921379038231</v>
      </c>
    </row>
    <row r="231" spans="1:16" ht="12.75" customHeight="1">
      <c r="A231" s="79">
        <v>36</v>
      </c>
      <c r="B231" s="6" t="s">
        <v>166</v>
      </c>
      <c r="C231" s="2">
        <f>C234+C232+C236</f>
        <v>24165314</v>
      </c>
      <c r="D231" s="2">
        <f t="shared" si="102"/>
        <v>3207288.3403012804</v>
      </c>
      <c r="E231" s="2">
        <f>E234+E232+E236</f>
        <v>33885000</v>
      </c>
      <c r="F231" s="2">
        <f t="shared" si="103"/>
        <v>4497312.3631296037</v>
      </c>
      <c r="G231" s="21">
        <f t="shared" si="104"/>
        <v>140.22164164719732</v>
      </c>
      <c r="H231" s="2">
        <f>H234+H232+H236</f>
        <v>21000000</v>
      </c>
      <c r="I231" s="346">
        <f t="shared" si="105"/>
        <v>2787178.976707147</v>
      </c>
      <c r="J231" s="21">
        <f t="shared" si="106"/>
        <v>61.974324922532098</v>
      </c>
      <c r="K231" s="2">
        <f>K234+K232+K236</f>
        <v>21000000</v>
      </c>
      <c r="L231" s="346">
        <f t="shared" ref="L231:L243" si="110">K231/$Q$1</f>
        <v>2787178.976707147</v>
      </c>
      <c r="M231" s="21">
        <f t="shared" si="107"/>
        <v>100</v>
      </c>
      <c r="N231" s="2">
        <f>N234+N232+N236</f>
        <v>21000000</v>
      </c>
      <c r="O231" s="346">
        <f t="shared" si="108"/>
        <v>2787178.976707147</v>
      </c>
      <c r="P231" s="21">
        <f t="shared" si="109"/>
        <v>100</v>
      </c>
    </row>
    <row r="232" spans="1:16" ht="12.75" customHeight="1">
      <c r="A232" s="79">
        <v>361</v>
      </c>
      <c r="B232" s="6" t="s">
        <v>216</v>
      </c>
      <c r="C232" s="2">
        <f>C233</f>
        <v>80000</v>
      </c>
      <c r="D232" s="2">
        <f t="shared" si="102"/>
        <v>10617.824673170084</v>
      </c>
      <c r="E232" s="2">
        <f>E233</f>
        <v>4500000</v>
      </c>
      <c r="F232" s="2">
        <f t="shared" si="103"/>
        <v>597252.63786581717</v>
      </c>
      <c r="G232" s="21">
        <f t="shared" si="104"/>
        <v>5625</v>
      </c>
      <c r="H232" s="2">
        <f>H233</f>
        <v>7000000</v>
      </c>
      <c r="I232" s="346">
        <f t="shared" si="105"/>
        <v>929059.65890238236</v>
      </c>
      <c r="J232" s="21">
        <f t="shared" si="106"/>
        <v>155.55555555555557</v>
      </c>
      <c r="K232" s="2">
        <f>K233</f>
        <v>7000000</v>
      </c>
      <c r="L232" s="346">
        <f t="shared" si="110"/>
        <v>929059.65890238236</v>
      </c>
      <c r="M232" s="21">
        <f t="shared" si="107"/>
        <v>100</v>
      </c>
      <c r="N232" s="2">
        <f>N233</f>
        <v>7000000</v>
      </c>
      <c r="O232" s="346">
        <f t="shared" si="108"/>
        <v>929059.65890238236</v>
      </c>
      <c r="P232" s="21">
        <f t="shared" si="109"/>
        <v>100</v>
      </c>
    </row>
    <row r="233" spans="1:16" ht="13.15" customHeight="1">
      <c r="A233" s="247">
        <v>3612</v>
      </c>
      <c r="B233" s="35" t="s">
        <v>217</v>
      </c>
      <c r="C233" s="7">
        <v>80000</v>
      </c>
      <c r="D233" s="7">
        <f t="shared" si="102"/>
        <v>10617.824673170084</v>
      </c>
      <c r="E233" s="7">
        <v>4500000</v>
      </c>
      <c r="F233" s="7">
        <f t="shared" si="103"/>
        <v>597252.63786581717</v>
      </c>
      <c r="G233" s="23">
        <f t="shared" si="104"/>
        <v>5625</v>
      </c>
      <c r="H233" s="7">
        <v>7000000</v>
      </c>
      <c r="I233" s="351">
        <f t="shared" si="105"/>
        <v>929059.65890238236</v>
      </c>
      <c r="J233" s="23">
        <f t="shared" si="106"/>
        <v>155.55555555555557</v>
      </c>
      <c r="K233" s="7">
        <v>7000000</v>
      </c>
      <c r="L233" s="351">
        <f t="shared" si="110"/>
        <v>929059.65890238236</v>
      </c>
      <c r="M233" s="23">
        <f t="shared" si="107"/>
        <v>100</v>
      </c>
      <c r="N233" s="7">
        <v>7000000</v>
      </c>
      <c r="O233" s="351">
        <f t="shared" si="108"/>
        <v>929059.65890238236</v>
      </c>
      <c r="P233" s="23">
        <f t="shared" si="109"/>
        <v>100</v>
      </c>
    </row>
    <row r="234" spans="1:16" ht="13.15" customHeight="1">
      <c r="A234" s="79">
        <v>363</v>
      </c>
      <c r="B234" s="6" t="s">
        <v>147</v>
      </c>
      <c r="C234" s="2">
        <f>C235</f>
        <v>24085314</v>
      </c>
      <c r="D234" s="2">
        <f t="shared" si="102"/>
        <v>3196670.5156281106</v>
      </c>
      <c r="E234" s="2">
        <f>E235</f>
        <v>29385000</v>
      </c>
      <c r="F234" s="2">
        <f t="shared" si="103"/>
        <v>3900059.7252637865</v>
      </c>
      <c r="G234" s="21">
        <f t="shared" si="104"/>
        <v>122.00380696718341</v>
      </c>
      <c r="H234" s="2">
        <f>H235</f>
        <v>14000000</v>
      </c>
      <c r="I234" s="346">
        <f t="shared" si="105"/>
        <v>1858119.3178047647</v>
      </c>
      <c r="J234" s="21">
        <f t="shared" si="106"/>
        <v>47.643355453462647</v>
      </c>
      <c r="K234" s="2">
        <f>K235</f>
        <v>14000000</v>
      </c>
      <c r="L234" s="346">
        <f t="shared" si="110"/>
        <v>1858119.3178047647</v>
      </c>
      <c r="M234" s="21">
        <f t="shared" si="107"/>
        <v>100</v>
      </c>
      <c r="N234" s="2">
        <f>N235</f>
        <v>14000000</v>
      </c>
      <c r="O234" s="346">
        <f t="shared" si="108"/>
        <v>1858119.3178047647</v>
      </c>
      <c r="P234" s="21">
        <f t="shared" si="109"/>
        <v>100</v>
      </c>
    </row>
    <row r="235" spans="1:16" ht="13.15" customHeight="1">
      <c r="A235" s="247">
        <v>3632</v>
      </c>
      <c r="B235" s="35" t="s">
        <v>146</v>
      </c>
      <c r="C235" s="7">
        <v>24085314</v>
      </c>
      <c r="D235" s="7">
        <f t="shared" si="102"/>
        <v>3196670.5156281106</v>
      </c>
      <c r="E235" s="7">
        <v>29385000</v>
      </c>
      <c r="F235" s="7">
        <f t="shared" si="103"/>
        <v>3900059.7252637865</v>
      </c>
      <c r="G235" s="23">
        <f t="shared" si="104"/>
        <v>122.00380696718341</v>
      </c>
      <c r="H235" s="7">
        <v>14000000</v>
      </c>
      <c r="I235" s="351">
        <f t="shared" si="105"/>
        <v>1858119.3178047647</v>
      </c>
      <c r="J235" s="23">
        <f t="shared" si="106"/>
        <v>47.643355453462647</v>
      </c>
      <c r="K235" s="7">
        <v>14000000</v>
      </c>
      <c r="L235" s="351">
        <f t="shared" si="110"/>
        <v>1858119.3178047647</v>
      </c>
      <c r="M235" s="23">
        <f t="shared" si="107"/>
        <v>100</v>
      </c>
      <c r="N235" s="7">
        <v>14000000</v>
      </c>
      <c r="O235" s="351">
        <f t="shared" si="108"/>
        <v>1858119.3178047647</v>
      </c>
      <c r="P235" s="23">
        <f t="shared" si="109"/>
        <v>100</v>
      </c>
    </row>
    <row r="236" spans="1:16" ht="13.15" hidden="1" customHeight="1">
      <c r="A236" s="248">
        <v>366</v>
      </c>
      <c r="B236" s="156" t="s">
        <v>230</v>
      </c>
      <c r="C236" s="2">
        <f>C237</f>
        <v>0</v>
      </c>
      <c r="D236" s="2">
        <f t="shared" si="102"/>
        <v>0</v>
      </c>
      <c r="E236" s="2">
        <f>E237</f>
        <v>0</v>
      </c>
      <c r="F236" s="2">
        <f t="shared" si="103"/>
        <v>0</v>
      </c>
      <c r="G236" s="160" t="s">
        <v>170</v>
      </c>
      <c r="H236" s="2">
        <f>H237</f>
        <v>0</v>
      </c>
      <c r="I236" s="346">
        <f t="shared" si="105"/>
        <v>0</v>
      </c>
      <c r="J236" s="160" t="s">
        <v>170</v>
      </c>
      <c r="K236" s="2">
        <f>K237</f>
        <v>0</v>
      </c>
      <c r="L236" s="346">
        <f t="shared" si="110"/>
        <v>0</v>
      </c>
      <c r="M236" s="160" t="s">
        <v>170</v>
      </c>
      <c r="N236" s="2">
        <f>N237</f>
        <v>0</v>
      </c>
      <c r="O236" s="346">
        <f t="shared" si="108"/>
        <v>0</v>
      </c>
      <c r="P236" s="160" t="s">
        <v>170</v>
      </c>
    </row>
    <row r="237" spans="1:16" ht="13.15" hidden="1" customHeight="1">
      <c r="A237" s="247">
        <v>3662</v>
      </c>
      <c r="B237" s="35" t="s">
        <v>231</v>
      </c>
      <c r="C237" s="7">
        <v>0</v>
      </c>
      <c r="D237" s="7">
        <f t="shared" si="102"/>
        <v>0</v>
      </c>
      <c r="E237" s="7">
        <v>0</v>
      </c>
      <c r="F237" s="7">
        <f t="shared" si="103"/>
        <v>0</v>
      </c>
      <c r="G237" s="159" t="s">
        <v>170</v>
      </c>
      <c r="H237" s="7">
        <v>0</v>
      </c>
      <c r="I237" s="351">
        <f t="shared" si="105"/>
        <v>0</v>
      </c>
      <c r="J237" s="159" t="s">
        <v>170</v>
      </c>
      <c r="K237" s="7">
        <v>0</v>
      </c>
      <c r="L237" s="351">
        <f t="shared" si="110"/>
        <v>0</v>
      </c>
      <c r="M237" s="159" t="s">
        <v>170</v>
      </c>
      <c r="N237" s="7">
        <v>0</v>
      </c>
      <c r="O237" s="351">
        <f t="shared" si="108"/>
        <v>0</v>
      </c>
      <c r="P237" s="159" t="s">
        <v>170</v>
      </c>
    </row>
    <row r="238" spans="1:16" ht="13.15" customHeight="1">
      <c r="A238" s="79">
        <v>38</v>
      </c>
      <c r="B238" s="6" t="s">
        <v>85</v>
      </c>
      <c r="C238" s="2">
        <f>C240</f>
        <v>1300000</v>
      </c>
      <c r="D238" s="2">
        <f t="shared" si="102"/>
        <v>172539.65093901387</v>
      </c>
      <c r="E238" s="2">
        <f>E240</f>
        <v>3500000</v>
      </c>
      <c r="F238" s="2">
        <f t="shared" si="103"/>
        <v>464529.82945119118</v>
      </c>
      <c r="G238" s="21">
        <f t="shared" si="104"/>
        <v>269.23076923076923</v>
      </c>
      <c r="H238" s="2">
        <f>H240</f>
        <v>4000000</v>
      </c>
      <c r="I238" s="346">
        <f t="shared" si="105"/>
        <v>530891.23365850421</v>
      </c>
      <c r="J238" s="21">
        <f t="shared" si="106"/>
        <v>114.28571428571428</v>
      </c>
      <c r="K238" s="2">
        <f>K240</f>
        <v>4000000</v>
      </c>
      <c r="L238" s="346">
        <f t="shared" si="110"/>
        <v>530891.23365850421</v>
      </c>
      <c r="M238" s="21">
        <f t="shared" ref="M238:M243" si="111">K238/H238*100</f>
        <v>100</v>
      </c>
      <c r="N238" s="2">
        <f>N240</f>
        <v>4000000</v>
      </c>
      <c r="O238" s="346">
        <f t="shared" si="108"/>
        <v>530891.23365850421</v>
      </c>
      <c r="P238" s="21">
        <f t="shared" ref="P238:P243" si="112">N238/K238*100</f>
        <v>100</v>
      </c>
    </row>
    <row r="239" spans="1:16" ht="13.15" customHeight="1">
      <c r="A239" s="79">
        <v>386</v>
      </c>
      <c r="B239" s="6" t="s">
        <v>88</v>
      </c>
      <c r="C239" s="2">
        <f>C240</f>
        <v>1300000</v>
      </c>
      <c r="D239" s="2">
        <f t="shared" si="102"/>
        <v>172539.65093901387</v>
      </c>
      <c r="E239" s="2">
        <f>E240</f>
        <v>3500000</v>
      </c>
      <c r="F239" s="2">
        <f t="shared" si="103"/>
        <v>464529.82945119118</v>
      </c>
      <c r="G239" s="21">
        <f t="shared" si="104"/>
        <v>269.23076923076923</v>
      </c>
      <c r="H239" s="2">
        <f>H240</f>
        <v>4000000</v>
      </c>
      <c r="I239" s="346">
        <f t="shared" si="105"/>
        <v>530891.23365850421</v>
      </c>
      <c r="J239" s="21">
        <f t="shared" si="106"/>
        <v>114.28571428571428</v>
      </c>
      <c r="K239" s="2">
        <f>K240</f>
        <v>4000000</v>
      </c>
      <c r="L239" s="346">
        <f t="shared" si="110"/>
        <v>530891.23365850421</v>
      </c>
      <c r="M239" s="21">
        <f t="shared" si="111"/>
        <v>100</v>
      </c>
      <c r="N239" s="2">
        <f>N240</f>
        <v>4000000</v>
      </c>
      <c r="O239" s="346">
        <f t="shared" si="108"/>
        <v>530891.23365850421</v>
      </c>
      <c r="P239" s="21">
        <f t="shared" si="112"/>
        <v>100</v>
      </c>
    </row>
    <row r="240" spans="1:16" ht="25.5">
      <c r="A240" s="243">
        <v>3861</v>
      </c>
      <c r="B240" s="239" t="s">
        <v>193</v>
      </c>
      <c r="C240" s="7">
        <v>1300000</v>
      </c>
      <c r="D240" s="7">
        <f t="shared" si="102"/>
        <v>172539.65093901387</v>
      </c>
      <c r="E240" s="11">
        <v>3500000</v>
      </c>
      <c r="F240" s="11">
        <f t="shared" si="103"/>
        <v>464529.82945119118</v>
      </c>
      <c r="G240" s="23">
        <f t="shared" si="104"/>
        <v>269.23076923076923</v>
      </c>
      <c r="H240" s="11">
        <v>4000000</v>
      </c>
      <c r="I240" s="361">
        <f t="shared" si="105"/>
        <v>530891.23365850421</v>
      </c>
      <c r="J240" s="23">
        <f t="shared" si="106"/>
        <v>114.28571428571428</v>
      </c>
      <c r="K240" s="11">
        <v>4000000</v>
      </c>
      <c r="L240" s="361">
        <f t="shared" si="110"/>
        <v>530891.23365850421</v>
      </c>
      <c r="M240" s="23">
        <f t="shared" si="111"/>
        <v>100</v>
      </c>
      <c r="N240" s="11">
        <v>4000000</v>
      </c>
      <c r="O240" s="361">
        <f t="shared" si="108"/>
        <v>530891.23365850421</v>
      </c>
      <c r="P240" s="23">
        <f t="shared" si="112"/>
        <v>100</v>
      </c>
    </row>
    <row r="241" spans="1:16" ht="13.15" customHeight="1">
      <c r="A241" s="79">
        <v>45</v>
      </c>
      <c r="B241" s="6" t="s">
        <v>35</v>
      </c>
      <c r="C241" s="2">
        <f>C242</f>
        <v>180456740</v>
      </c>
      <c r="D241" s="2">
        <f t="shared" si="102"/>
        <v>23950725.330147985</v>
      </c>
      <c r="E241" s="2">
        <f>E242</f>
        <v>228560888</v>
      </c>
      <c r="F241" s="2">
        <f t="shared" si="103"/>
        <v>30335242.9491008</v>
      </c>
      <c r="G241" s="21">
        <f t="shared" si="104"/>
        <v>126.65688629862204</v>
      </c>
      <c r="H241" s="2">
        <f>H242</f>
        <v>296701000</v>
      </c>
      <c r="I241" s="346">
        <f t="shared" si="105"/>
        <v>39378989.979427963</v>
      </c>
      <c r="J241" s="21">
        <f t="shared" si="106"/>
        <v>129.81267381145281</v>
      </c>
      <c r="K241" s="2">
        <f>K242</f>
        <v>410927000</v>
      </c>
      <c r="L241" s="346">
        <f t="shared" si="110"/>
        <v>54539385.493397035</v>
      </c>
      <c r="M241" s="21">
        <f t="shared" si="111"/>
        <v>138.49869060097541</v>
      </c>
      <c r="N241" s="2">
        <f>N242</f>
        <v>335071000</v>
      </c>
      <c r="O241" s="346">
        <f t="shared" si="108"/>
        <v>44471564.138297163</v>
      </c>
      <c r="P241" s="21">
        <f t="shared" si="112"/>
        <v>81.540273576571991</v>
      </c>
    </row>
    <row r="242" spans="1:16" ht="12.75">
      <c r="A242" s="79">
        <v>451</v>
      </c>
      <c r="B242" s="6" t="s">
        <v>0</v>
      </c>
      <c r="C242" s="2">
        <f>C243</f>
        <v>180456740</v>
      </c>
      <c r="D242" s="2">
        <f t="shared" si="102"/>
        <v>23950725.330147985</v>
      </c>
      <c r="E242" s="2">
        <f>E243</f>
        <v>228560888</v>
      </c>
      <c r="F242" s="2">
        <f t="shared" si="103"/>
        <v>30335242.9491008</v>
      </c>
      <c r="G242" s="21">
        <f t="shared" si="104"/>
        <v>126.65688629862204</v>
      </c>
      <c r="H242" s="2">
        <f>H243</f>
        <v>296701000</v>
      </c>
      <c r="I242" s="346">
        <f t="shared" si="105"/>
        <v>39378989.979427963</v>
      </c>
      <c r="J242" s="21">
        <f t="shared" si="106"/>
        <v>129.81267381145281</v>
      </c>
      <c r="K242" s="2">
        <f>K243</f>
        <v>410927000</v>
      </c>
      <c r="L242" s="346">
        <f t="shared" si="110"/>
        <v>54539385.493397035</v>
      </c>
      <c r="M242" s="21">
        <f t="shared" si="111"/>
        <v>138.49869060097541</v>
      </c>
      <c r="N242" s="2">
        <f>N243</f>
        <v>335071000</v>
      </c>
      <c r="O242" s="346">
        <f t="shared" si="108"/>
        <v>44471564.138297163</v>
      </c>
      <c r="P242" s="21">
        <f t="shared" si="112"/>
        <v>81.540273576571991</v>
      </c>
    </row>
    <row r="243" spans="1:16" ht="12" customHeight="1">
      <c r="A243" s="235">
        <v>4511</v>
      </c>
      <c r="B243" s="35" t="s">
        <v>0</v>
      </c>
      <c r="C243" s="7">
        <v>180456740</v>
      </c>
      <c r="D243" s="7">
        <f t="shared" si="102"/>
        <v>23950725.330147985</v>
      </c>
      <c r="E243" s="7">
        <v>228560888</v>
      </c>
      <c r="F243" s="7">
        <f t="shared" si="103"/>
        <v>30335242.9491008</v>
      </c>
      <c r="G243" s="23">
        <f t="shared" si="104"/>
        <v>126.65688629862204</v>
      </c>
      <c r="H243" s="7">
        <v>296701000</v>
      </c>
      <c r="I243" s="351">
        <f t="shared" si="105"/>
        <v>39378989.979427963</v>
      </c>
      <c r="J243" s="23">
        <f t="shared" si="106"/>
        <v>129.81267381145281</v>
      </c>
      <c r="K243" s="7">
        <v>410927000</v>
      </c>
      <c r="L243" s="351">
        <f t="shared" si="110"/>
        <v>54539385.493397035</v>
      </c>
      <c r="M243" s="23">
        <f t="shared" si="111"/>
        <v>138.49869060097541</v>
      </c>
      <c r="N243" s="7">
        <v>335071000</v>
      </c>
      <c r="O243" s="351">
        <f t="shared" si="108"/>
        <v>44471564.138297163</v>
      </c>
      <c r="P243" s="23">
        <f t="shared" si="112"/>
        <v>81.540273576571991</v>
      </c>
    </row>
    <row r="244" spans="1:16" ht="12.75">
      <c r="A244" s="235"/>
      <c r="B244" s="35"/>
      <c r="C244" s="4"/>
      <c r="D244" s="4"/>
      <c r="E244" s="4"/>
      <c r="F244" s="4"/>
      <c r="G244" s="21"/>
      <c r="H244" s="4"/>
      <c r="I244" s="352"/>
      <c r="J244" s="21"/>
      <c r="K244" s="4"/>
      <c r="L244" s="352"/>
      <c r="M244" s="21"/>
      <c r="N244" s="4"/>
      <c r="O244" s="352"/>
      <c r="P244" s="21"/>
    </row>
    <row r="245" spans="1:16" ht="12.75">
      <c r="A245" s="79" t="s">
        <v>251</v>
      </c>
      <c r="B245" s="6" t="s">
        <v>172</v>
      </c>
      <c r="C245" s="2">
        <f>C246</f>
        <v>278102799</v>
      </c>
      <c r="D245" s="2">
        <f>C245/$Q$1</f>
        <v>36910584.511248253</v>
      </c>
      <c r="E245" s="2">
        <f>E246</f>
        <v>340000000</v>
      </c>
      <c r="F245" s="2">
        <f>E245/$Q$1</f>
        <v>45125754.860972859</v>
      </c>
      <c r="G245" s="21">
        <f>E245/C245*100</f>
        <v>122.25695002803623</v>
      </c>
      <c r="H245" s="2">
        <f>H246</f>
        <v>460000000</v>
      </c>
      <c r="I245" s="346">
        <f>H245/$Q$1</f>
        <v>61052491.870727979</v>
      </c>
      <c r="J245" s="21">
        <f>H245/E245*100</f>
        <v>135.29411764705884</v>
      </c>
      <c r="K245" s="2">
        <f>K246</f>
        <v>263537000</v>
      </c>
      <c r="L245" s="346">
        <f>K245/$Q$1</f>
        <v>34977370.761165306</v>
      </c>
      <c r="M245" s="21">
        <f>K245/H245*100</f>
        <v>57.290652173913045</v>
      </c>
      <c r="N245" s="2">
        <f>N246</f>
        <v>150389000</v>
      </c>
      <c r="O245" s="346">
        <f>N245/$Q$1+1</f>
        <v>19960051.434667196</v>
      </c>
      <c r="P245" s="21">
        <f>N245/K245*100</f>
        <v>57.065611280389476</v>
      </c>
    </row>
    <row r="246" spans="1:16" ht="12.75">
      <c r="A246" s="79">
        <v>38</v>
      </c>
      <c r="B246" s="25" t="s">
        <v>85</v>
      </c>
      <c r="C246" s="2">
        <f>C247</f>
        <v>278102799</v>
      </c>
      <c r="D246" s="2">
        <f>C246/$Q$1</f>
        <v>36910584.511248253</v>
      </c>
      <c r="E246" s="2">
        <f>E247</f>
        <v>340000000</v>
      </c>
      <c r="F246" s="2">
        <f>E246/$Q$1</f>
        <v>45125754.860972859</v>
      </c>
      <c r="G246" s="21">
        <f>E246/C246*100</f>
        <v>122.25695002803623</v>
      </c>
      <c r="H246" s="2">
        <f>H247</f>
        <v>460000000</v>
      </c>
      <c r="I246" s="346">
        <f>H246/$Q$1</f>
        <v>61052491.870727979</v>
      </c>
      <c r="J246" s="21">
        <f>H246/E246*100</f>
        <v>135.29411764705884</v>
      </c>
      <c r="K246" s="2">
        <f>K247</f>
        <v>263537000</v>
      </c>
      <c r="L246" s="346">
        <f>K246/$Q$1</f>
        <v>34977370.761165306</v>
      </c>
      <c r="M246" s="21">
        <f>K246/H246*100</f>
        <v>57.290652173913045</v>
      </c>
      <c r="N246" s="2">
        <f>N247</f>
        <v>150389000</v>
      </c>
      <c r="O246" s="346">
        <f>N246/$Q$1+1</f>
        <v>19960051.434667196</v>
      </c>
      <c r="P246" s="21">
        <f>N246/K246*100</f>
        <v>57.065611280389476</v>
      </c>
    </row>
    <row r="247" spans="1:16" ht="12.75">
      <c r="A247" s="79">
        <v>386</v>
      </c>
      <c r="B247" s="25" t="s">
        <v>88</v>
      </c>
      <c r="C247" s="2">
        <f>C248</f>
        <v>278102799</v>
      </c>
      <c r="D247" s="2">
        <f>C247/$Q$1</f>
        <v>36910584.511248253</v>
      </c>
      <c r="E247" s="2">
        <f>E248+E249</f>
        <v>340000000</v>
      </c>
      <c r="F247" s="2">
        <f>E247/$Q$1</f>
        <v>45125754.860972859</v>
      </c>
      <c r="G247" s="21">
        <f>E247/C247*100</f>
        <v>122.25695002803623</v>
      </c>
      <c r="H247" s="2">
        <f>H248+H249</f>
        <v>460000000</v>
      </c>
      <c r="I247" s="346">
        <f>H247/$Q$1</f>
        <v>61052491.870727979</v>
      </c>
      <c r="J247" s="21">
        <f>H247/E247*100</f>
        <v>135.29411764705884</v>
      </c>
      <c r="K247" s="2">
        <f>K248+K249</f>
        <v>263537000</v>
      </c>
      <c r="L247" s="346">
        <f>K247/$Q$1</f>
        <v>34977370.761165306</v>
      </c>
      <c r="M247" s="21">
        <f>K247/H247*100</f>
        <v>57.290652173913045</v>
      </c>
      <c r="N247" s="2">
        <f>N248+N249</f>
        <v>150389000</v>
      </c>
      <c r="O247" s="346">
        <f>N247/$Q$1+1</f>
        <v>19960051.434667196</v>
      </c>
      <c r="P247" s="21">
        <f>N247/K247*100</f>
        <v>57.065611280389476</v>
      </c>
    </row>
    <row r="248" spans="1:16" ht="24" customHeight="1">
      <c r="A248" s="78">
        <v>3861</v>
      </c>
      <c r="B248" s="239" t="s">
        <v>202</v>
      </c>
      <c r="C248" s="7">
        <v>278102799</v>
      </c>
      <c r="D248" s="7">
        <f>C248/$Q$1</f>
        <v>36910584.511248253</v>
      </c>
      <c r="E248" s="7">
        <v>237576561</v>
      </c>
      <c r="F248" s="7">
        <f>E248/$Q$1</f>
        <v>31531828.389408719</v>
      </c>
      <c r="G248" s="23">
        <f>E248/C248*100</f>
        <v>85.427605135322636</v>
      </c>
      <c r="H248" s="7">
        <v>170979200</v>
      </c>
      <c r="I248" s="351">
        <f>H248/$Q$1</f>
        <v>22692839.60448603</v>
      </c>
      <c r="J248" s="23">
        <f>H248/E248*100</f>
        <v>71.968042335624176</v>
      </c>
      <c r="K248" s="7">
        <v>109019400</v>
      </c>
      <c r="L248" s="351">
        <f>K248/$Q$1</f>
        <v>14469360.939677482</v>
      </c>
      <c r="M248" s="23">
        <f>K248/H248*100</f>
        <v>63.761790907899908</v>
      </c>
      <c r="N248" s="7">
        <v>70389000</v>
      </c>
      <c r="O248" s="351">
        <f>N248/$Q$1</f>
        <v>9342225.761497112</v>
      </c>
      <c r="P248" s="23">
        <f>N248/K248*100</f>
        <v>64.565572732926441</v>
      </c>
    </row>
    <row r="249" spans="1:16" ht="24" customHeight="1">
      <c r="A249" s="78">
        <v>3864</v>
      </c>
      <c r="B249" s="239" t="s">
        <v>276</v>
      </c>
      <c r="C249" s="7">
        <v>0</v>
      </c>
      <c r="D249" s="7">
        <v>0</v>
      </c>
      <c r="E249" s="7">
        <v>102423439</v>
      </c>
      <c r="F249" s="7">
        <f>E249/$Q$1</f>
        <v>13593926.471564138</v>
      </c>
      <c r="G249" s="7" t="s">
        <v>170</v>
      </c>
      <c r="H249" s="7">
        <v>289020800</v>
      </c>
      <c r="I249" s="351">
        <f>H249/$Q$1</f>
        <v>38359652.266241953</v>
      </c>
      <c r="J249" s="23">
        <f>H249/E249*100</f>
        <v>282.1822844671326</v>
      </c>
      <c r="K249" s="7">
        <v>154517600</v>
      </c>
      <c r="L249" s="351">
        <f>K249/$Q$1</f>
        <v>20508009.821487822</v>
      </c>
      <c r="M249" s="23">
        <f>K249/H249*100</f>
        <v>53.462449761401253</v>
      </c>
      <c r="N249" s="7">
        <v>80000000</v>
      </c>
      <c r="O249" s="351">
        <f>N249/$Q$1</f>
        <v>10617824.673170084</v>
      </c>
      <c r="P249" s="23">
        <f>N249/K249*100</f>
        <v>51.774037391209802</v>
      </c>
    </row>
    <row r="250" spans="1:16" ht="13.15" customHeight="1">
      <c r="A250" s="80"/>
      <c r="B250" s="35"/>
      <c r="C250" s="4"/>
      <c r="D250" s="4"/>
      <c r="E250" s="4"/>
      <c r="F250" s="4"/>
      <c r="G250" s="21"/>
      <c r="H250" s="4"/>
      <c r="I250" s="352"/>
      <c r="J250" s="21"/>
      <c r="K250" s="4"/>
      <c r="L250" s="352"/>
      <c r="M250" s="21"/>
      <c r="N250" s="4"/>
      <c r="O250" s="352"/>
      <c r="P250" s="21"/>
    </row>
    <row r="251" spans="1:16" ht="25.5">
      <c r="A251" s="77" t="s">
        <v>250</v>
      </c>
      <c r="B251" s="6" t="s">
        <v>179</v>
      </c>
      <c r="C251" s="2">
        <f t="shared" ref="C251:E253" si="113">C252</f>
        <v>159961504</v>
      </c>
      <c r="D251" s="2">
        <f>C251/$Q$1</f>
        <v>21230540.049107436</v>
      </c>
      <c r="E251" s="2">
        <f t="shared" si="113"/>
        <v>341173000</v>
      </c>
      <c r="F251" s="2">
        <f>E251/$Q$1</f>
        <v>45281438.715243213</v>
      </c>
      <c r="G251" s="21">
        <f>E251/C251*100</f>
        <v>213.28444123656149</v>
      </c>
      <c r="H251" s="2">
        <f>H252</f>
        <v>290000000</v>
      </c>
      <c r="I251" s="346">
        <f>H251/$Q$1</f>
        <v>38489614.440241553</v>
      </c>
      <c r="J251" s="21">
        <f>H251/E251*100</f>
        <v>85.00086466396813</v>
      </c>
      <c r="K251" s="2">
        <f>K252</f>
        <v>190406000</v>
      </c>
      <c r="L251" s="346">
        <f>K251/$Q$1</f>
        <v>25271219.058995288</v>
      </c>
      <c r="M251" s="21">
        <f>K251/H251*100</f>
        <v>65.657241379310349</v>
      </c>
      <c r="N251" s="2">
        <f>N252</f>
        <v>127326000</v>
      </c>
      <c r="O251" s="346">
        <f>N251/$Q$1</f>
        <v>16899064.304200675</v>
      </c>
      <c r="P251" s="21">
        <f>N251/K251*100</f>
        <v>66.870791886810281</v>
      </c>
    </row>
    <row r="252" spans="1:16" ht="12.75">
      <c r="A252" s="79">
        <v>38</v>
      </c>
      <c r="B252" s="25" t="s">
        <v>85</v>
      </c>
      <c r="C252" s="2">
        <f t="shared" si="113"/>
        <v>159961504</v>
      </c>
      <c r="D252" s="2">
        <f>C252/$Q$1</f>
        <v>21230540.049107436</v>
      </c>
      <c r="E252" s="2">
        <f t="shared" si="113"/>
        <v>341173000</v>
      </c>
      <c r="F252" s="2">
        <f>E252/$Q$1</f>
        <v>45281438.715243213</v>
      </c>
      <c r="G252" s="21">
        <f>E252/C252*100</f>
        <v>213.28444123656149</v>
      </c>
      <c r="H252" s="2">
        <f>H253</f>
        <v>290000000</v>
      </c>
      <c r="I252" s="346">
        <f>H252/$Q$1</f>
        <v>38489614.440241553</v>
      </c>
      <c r="J252" s="21">
        <f>H252/E252*100</f>
        <v>85.00086466396813</v>
      </c>
      <c r="K252" s="2">
        <f>K253</f>
        <v>190406000</v>
      </c>
      <c r="L252" s="346">
        <f>K252/$Q$1</f>
        <v>25271219.058995288</v>
      </c>
      <c r="M252" s="21">
        <f>K252/H252*100</f>
        <v>65.657241379310349</v>
      </c>
      <c r="N252" s="2">
        <f>N253</f>
        <v>127326000</v>
      </c>
      <c r="O252" s="346">
        <f>N252/$Q$1</f>
        <v>16899064.304200675</v>
      </c>
      <c r="P252" s="21">
        <f>N252/K252*100</f>
        <v>66.870791886810281</v>
      </c>
    </row>
    <row r="253" spans="1:16" ht="12.75">
      <c r="A253" s="79">
        <v>386</v>
      </c>
      <c r="B253" s="25" t="s">
        <v>131</v>
      </c>
      <c r="C253" s="2">
        <f t="shared" si="113"/>
        <v>159961504</v>
      </c>
      <c r="D253" s="2">
        <f>C253/$Q$1</f>
        <v>21230540.049107436</v>
      </c>
      <c r="E253" s="2">
        <f>E254+E255</f>
        <v>341173000</v>
      </c>
      <c r="F253" s="2">
        <f>E253/$Q$1</f>
        <v>45281438.715243213</v>
      </c>
      <c r="G253" s="21">
        <f>E253/C253*100</f>
        <v>213.28444123656149</v>
      </c>
      <c r="H253" s="2">
        <f>H254+H255</f>
        <v>290000000</v>
      </c>
      <c r="I253" s="346">
        <f>H253/$Q$1</f>
        <v>38489614.440241553</v>
      </c>
      <c r="J253" s="21">
        <f>H253/E253*100</f>
        <v>85.00086466396813</v>
      </c>
      <c r="K253" s="2">
        <f>K254+K255</f>
        <v>190406000</v>
      </c>
      <c r="L253" s="346">
        <f>K253/$Q$1</f>
        <v>25271219.058995288</v>
      </c>
      <c r="M253" s="21">
        <f>K253/H253*100</f>
        <v>65.657241379310349</v>
      </c>
      <c r="N253" s="2">
        <f>N254+N255</f>
        <v>127326000</v>
      </c>
      <c r="O253" s="346">
        <f>N253/$Q$1</f>
        <v>16899064.304200675</v>
      </c>
      <c r="P253" s="21">
        <f>N253/K253*100</f>
        <v>66.870791886810281</v>
      </c>
    </row>
    <row r="254" spans="1:16" ht="25.5" customHeight="1">
      <c r="A254" s="249">
        <v>3861</v>
      </c>
      <c r="B254" s="239" t="s">
        <v>194</v>
      </c>
      <c r="C254" s="7">
        <v>159961504</v>
      </c>
      <c r="D254" s="7">
        <f>C254/$Q$1</f>
        <v>21230540.049107436</v>
      </c>
      <c r="E254" s="13">
        <v>184643166</v>
      </c>
      <c r="F254" s="13">
        <f>E254/$Q$1</f>
        <v>24506359.546087995</v>
      </c>
      <c r="G254" s="23">
        <f>E254/C254*100</f>
        <v>115.42975114812623</v>
      </c>
      <c r="H254" s="13">
        <v>109419200</v>
      </c>
      <c r="I254" s="349">
        <f>H254/$Q$1-1</f>
        <v>14522422.518481649</v>
      </c>
      <c r="J254" s="23">
        <f>H254/E254*100</f>
        <v>59.259815768107003</v>
      </c>
      <c r="K254" s="13">
        <v>42706805</v>
      </c>
      <c r="L254" s="349">
        <f>K254/$Q$1</f>
        <v>5668167.0980157936</v>
      </c>
      <c r="M254" s="23">
        <f>K254/H254*100</f>
        <v>39.03044895228625</v>
      </c>
      <c r="N254" s="13">
        <v>27153979</v>
      </c>
      <c r="O254" s="349">
        <f>N254/$Q$1</f>
        <v>3603952.3525117789</v>
      </c>
      <c r="P254" s="23">
        <f>N254/K254*100</f>
        <v>63.582323706959585</v>
      </c>
    </row>
    <row r="255" spans="1:16" ht="25.5" customHeight="1">
      <c r="A255" s="78">
        <v>3864</v>
      </c>
      <c r="B255" s="239" t="s">
        <v>276</v>
      </c>
      <c r="C255" s="7">
        <v>0</v>
      </c>
      <c r="D255" s="7">
        <v>0</v>
      </c>
      <c r="E255" s="13">
        <v>156529834</v>
      </c>
      <c r="F255" s="13">
        <f>E255/$Q$1</f>
        <v>20775079.169155218</v>
      </c>
      <c r="G255" s="338">
        <v>0</v>
      </c>
      <c r="H255" s="13">
        <v>180580800</v>
      </c>
      <c r="I255" s="349">
        <f>H255/$Q$1</f>
        <v>23967190.921759903</v>
      </c>
      <c r="J255" s="23">
        <f>H255/E255*100</f>
        <v>115.36510030413756</v>
      </c>
      <c r="K255" s="13">
        <v>147699195</v>
      </c>
      <c r="L255" s="349">
        <f>K255/$Q$1</f>
        <v>19603051.960979491</v>
      </c>
      <c r="M255" s="23">
        <f>K255/H255*100</f>
        <v>81.791195409478746</v>
      </c>
      <c r="N255" s="13">
        <v>100172021</v>
      </c>
      <c r="O255" s="349">
        <f>N255/$Q$1</f>
        <v>13295111.951688897</v>
      </c>
      <c r="P255" s="23">
        <f>N255/K255*100</f>
        <v>67.821643171447207</v>
      </c>
    </row>
    <row r="256" spans="1:16" ht="13.15" customHeight="1">
      <c r="A256" s="80"/>
      <c r="B256" s="35"/>
      <c r="C256" s="4"/>
      <c r="D256" s="4"/>
      <c r="E256" s="4"/>
      <c r="F256" s="4"/>
      <c r="G256" s="23"/>
      <c r="H256" s="4"/>
      <c r="I256" s="352"/>
      <c r="J256" s="23"/>
      <c r="K256" s="4"/>
      <c r="L256" s="352"/>
      <c r="M256" s="23"/>
      <c r="N256" s="4"/>
      <c r="O256" s="352"/>
      <c r="P256" s="23"/>
    </row>
    <row r="257" spans="1:16" ht="25.5" hidden="1">
      <c r="A257" s="77" t="s">
        <v>110</v>
      </c>
      <c r="B257" s="6" t="s">
        <v>180</v>
      </c>
      <c r="C257" s="2">
        <f t="shared" ref="C257:E259" si="114">C258</f>
        <v>0</v>
      </c>
      <c r="D257" s="2">
        <f>C257/$Q$1</f>
        <v>0</v>
      </c>
      <c r="E257" s="2">
        <f t="shared" si="114"/>
        <v>0</v>
      </c>
      <c r="F257" s="2">
        <f>E257/$Q$1</f>
        <v>0</v>
      </c>
      <c r="G257" s="160" t="s">
        <v>170</v>
      </c>
      <c r="H257" s="2">
        <f>H258</f>
        <v>0</v>
      </c>
      <c r="I257" s="346">
        <f>H257/$Q$1</f>
        <v>0</v>
      </c>
      <c r="J257" s="160" t="s">
        <v>170</v>
      </c>
      <c r="K257" s="2">
        <f>K258</f>
        <v>0</v>
      </c>
      <c r="L257" s="346">
        <f>K257/$Q$1</f>
        <v>0</v>
      </c>
      <c r="M257" s="160" t="s">
        <v>170</v>
      </c>
      <c r="N257" s="2">
        <f>N258</f>
        <v>0</v>
      </c>
      <c r="O257" s="346">
        <f>N257/$Q$1</f>
        <v>0</v>
      </c>
      <c r="P257" s="160" t="s">
        <v>170</v>
      </c>
    </row>
    <row r="258" spans="1:16" ht="13.15" hidden="1" customHeight="1">
      <c r="A258" s="79">
        <v>38</v>
      </c>
      <c r="B258" s="6" t="s">
        <v>85</v>
      </c>
      <c r="C258" s="2">
        <f t="shared" si="114"/>
        <v>0</v>
      </c>
      <c r="D258" s="2">
        <f>C258/$Q$1</f>
        <v>0</v>
      </c>
      <c r="E258" s="2">
        <f t="shared" si="114"/>
        <v>0</v>
      </c>
      <c r="F258" s="2">
        <f>E258/$Q$1</f>
        <v>0</v>
      </c>
      <c r="G258" s="160" t="s">
        <v>170</v>
      </c>
      <c r="H258" s="2">
        <f>H259</f>
        <v>0</v>
      </c>
      <c r="I258" s="346">
        <f>H258/$Q$1</f>
        <v>0</v>
      </c>
      <c r="J258" s="160" t="s">
        <v>170</v>
      </c>
      <c r="K258" s="2">
        <f>K259</f>
        <v>0</v>
      </c>
      <c r="L258" s="346">
        <f>K258/$Q$1</f>
        <v>0</v>
      </c>
      <c r="M258" s="160" t="s">
        <v>170</v>
      </c>
      <c r="N258" s="2">
        <f>N259</f>
        <v>0</v>
      </c>
      <c r="O258" s="346">
        <f>N258/$Q$1</f>
        <v>0</v>
      </c>
      <c r="P258" s="160" t="s">
        <v>170</v>
      </c>
    </row>
    <row r="259" spans="1:16" ht="13.15" hidden="1" customHeight="1">
      <c r="A259" s="79">
        <v>386</v>
      </c>
      <c r="B259" s="6" t="s">
        <v>88</v>
      </c>
      <c r="C259" s="2">
        <f t="shared" si="114"/>
        <v>0</v>
      </c>
      <c r="D259" s="2">
        <f>C259/$Q$1</f>
        <v>0</v>
      </c>
      <c r="E259" s="2">
        <f t="shared" si="114"/>
        <v>0</v>
      </c>
      <c r="F259" s="2">
        <f>E259/$Q$1</f>
        <v>0</v>
      </c>
      <c r="G259" s="160" t="s">
        <v>170</v>
      </c>
      <c r="H259" s="2">
        <f>H260</f>
        <v>0</v>
      </c>
      <c r="I259" s="346">
        <f>H259/$Q$1</f>
        <v>0</v>
      </c>
      <c r="J259" s="160" t="s">
        <v>170</v>
      </c>
      <c r="K259" s="2">
        <f>K260</f>
        <v>0</v>
      </c>
      <c r="L259" s="346">
        <f>K259/$Q$1</f>
        <v>0</v>
      </c>
      <c r="M259" s="160" t="s">
        <v>170</v>
      </c>
      <c r="N259" s="2">
        <f>N260</f>
        <v>0</v>
      </c>
      <c r="O259" s="346">
        <f>N259/$Q$1</f>
        <v>0</v>
      </c>
      <c r="P259" s="160" t="s">
        <v>170</v>
      </c>
    </row>
    <row r="260" spans="1:16" ht="25.5" hidden="1" customHeight="1">
      <c r="A260" s="249">
        <v>3861</v>
      </c>
      <c r="B260" s="239" t="s">
        <v>194</v>
      </c>
      <c r="C260" s="7">
        <v>0</v>
      </c>
      <c r="D260" s="7">
        <f>C260/$Q$1</f>
        <v>0</v>
      </c>
      <c r="E260" s="7">
        <v>0</v>
      </c>
      <c r="F260" s="7">
        <f>E260/$Q$1</f>
        <v>0</v>
      </c>
      <c r="G260" s="159" t="s">
        <v>170</v>
      </c>
      <c r="H260" s="7">
        <v>0</v>
      </c>
      <c r="I260" s="351">
        <f>H260/$Q$1</f>
        <v>0</v>
      </c>
      <c r="J260" s="159" t="s">
        <v>170</v>
      </c>
      <c r="K260" s="7">
        <v>0</v>
      </c>
      <c r="L260" s="351">
        <f>K260/$Q$1</f>
        <v>0</v>
      </c>
      <c r="M260" s="159" t="s">
        <v>170</v>
      </c>
      <c r="N260" s="7">
        <v>0</v>
      </c>
      <c r="O260" s="351">
        <f>N260/$Q$1</f>
        <v>0</v>
      </c>
      <c r="P260" s="159" t="s">
        <v>170</v>
      </c>
    </row>
    <row r="261" spans="1:16" ht="12.75" hidden="1">
      <c r="A261" s="80"/>
      <c r="B261" s="35"/>
      <c r="C261" s="3"/>
      <c r="D261" s="3"/>
      <c r="E261" s="3"/>
      <c r="F261" s="3"/>
      <c r="G261" s="21"/>
      <c r="H261" s="3"/>
      <c r="I261" s="353"/>
      <c r="J261" s="21"/>
      <c r="K261" s="3"/>
      <c r="L261" s="353"/>
      <c r="M261" s="21"/>
      <c r="N261" s="3"/>
      <c r="O261" s="353"/>
      <c r="P261" s="21"/>
    </row>
    <row r="262" spans="1:16" ht="25.5">
      <c r="A262" s="77" t="s">
        <v>249</v>
      </c>
      <c r="B262" s="6" t="s">
        <v>214</v>
      </c>
      <c r="C262" s="2">
        <f>C263</f>
        <v>20671304</v>
      </c>
      <c r="D262" s="2">
        <f>C262/$Q$1</f>
        <v>2743553.520472493</v>
      </c>
      <c r="E262" s="2">
        <f>E263</f>
        <v>19750000</v>
      </c>
      <c r="F262" s="2">
        <f>E262/$Q$1</f>
        <v>2621275.4661888643</v>
      </c>
      <c r="G262" s="21">
        <f>E262/C262*100</f>
        <v>95.543077495256227</v>
      </c>
      <c r="H262" s="2">
        <f>H263</f>
        <v>18000000</v>
      </c>
      <c r="I262" s="346">
        <f>H262/$Q$1+1</f>
        <v>2389011.5514632687</v>
      </c>
      <c r="J262" s="21">
        <f>H262/E262*100</f>
        <v>91.139240506329116</v>
      </c>
      <c r="K262" s="2">
        <f>K263</f>
        <v>18000000</v>
      </c>
      <c r="L262" s="346">
        <f>K262/$Q$1</f>
        <v>2389010.5514632687</v>
      </c>
      <c r="M262" s="21">
        <f>K262/H262*100</f>
        <v>100</v>
      </c>
      <c r="N262" s="2">
        <f>N263</f>
        <v>18000000</v>
      </c>
      <c r="O262" s="346">
        <f>N262/$Q$1</f>
        <v>2389010.5514632687</v>
      </c>
      <c r="P262" s="21">
        <f>N262/K262*100</f>
        <v>100</v>
      </c>
    </row>
    <row r="263" spans="1:16" ht="12.6" customHeight="1">
      <c r="A263" s="79">
        <v>41</v>
      </c>
      <c r="B263" s="6" t="s">
        <v>199</v>
      </c>
      <c r="C263" s="2">
        <f>C264</f>
        <v>20671304</v>
      </c>
      <c r="D263" s="2">
        <f>C263/$Q$1</f>
        <v>2743553.520472493</v>
      </c>
      <c r="E263" s="2">
        <f>E264</f>
        <v>19750000</v>
      </c>
      <c r="F263" s="2">
        <f>E263/$Q$1</f>
        <v>2621275.4661888643</v>
      </c>
      <c r="G263" s="21">
        <f>E263/C263*100</f>
        <v>95.543077495256227</v>
      </c>
      <c r="H263" s="2">
        <f>H264</f>
        <v>18000000</v>
      </c>
      <c r="I263" s="346">
        <f>H263/$Q$1+1</f>
        <v>2389011.5514632687</v>
      </c>
      <c r="J263" s="21">
        <f>H263/E263*100</f>
        <v>91.139240506329116</v>
      </c>
      <c r="K263" s="2">
        <f>K264</f>
        <v>18000000</v>
      </c>
      <c r="L263" s="346">
        <f>K263/$Q$1</f>
        <v>2389010.5514632687</v>
      </c>
      <c r="M263" s="21">
        <f>K263/H263*100</f>
        <v>100</v>
      </c>
      <c r="N263" s="2">
        <f>N264</f>
        <v>18000000</v>
      </c>
      <c r="O263" s="346">
        <f>N263/$Q$1</f>
        <v>2389010.5514632687</v>
      </c>
      <c r="P263" s="21">
        <f>N263/K263*100</f>
        <v>100</v>
      </c>
    </row>
    <row r="264" spans="1:16" ht="13.15" customHeight="1">
      <c r="A264" s="79">
        <v>411</v>
      </c>
      <c r="B264" s="6" t="s">
        <v>90</v>
      </c>
      <c r="C264" s="2">
        <f>C265</f>
        <v>20671304</v>
      </c>
      <c r="D264" s="2">
        <f>C264/$Q$1</f>
        <v>2743553.520472493</v>
      </c>
      <c r="E264" s="2">
        <f>E265</f>
        <v>19750000</v>
      </c>
      <c r="F264" s="2">
        <f>E264/$Q$1</f>
        <v>2621275.4661888643</v>
      </c>
      <c r="G264" s="21">
        <f>E264/C264*100</f>
        <v>95.543077495256227</v>
      </c>
      <c r="H264" s="2">
        <f>H265</f>
        <v>18000000</v>
      </c>
      <c r="I264" s="346">
        <f>H264/$Q$1+1</f>
        <v>2389011.5514632687</v>
      </c>
      <c r="J264" s="21">
        <f>H264/E264*100</f>
        <v>91.139240506329116</v>
      </c>
      <c r="K264" s="2">
        <f>K265</f>
        <v>18000000</v>
      </c>
      <c r="L264" s="346">
        <f>K264/$Q$1</f>
        <v>2389010.5514632687</v>
      </c>
      <c r="M264" s="21">
        <f>K264/H264*100</f>
        <v>100</v>
      </c>
      <c r="N264" s="2">
        <f>N265</f>
        <v>18000000</v>
      </c>
      <c r="O264" s="346">
        <f>N264/$Q$1</f>
        <v>2389010.5514632687</v>
      </c>
      <c r="P264" s="21">
        <f>N264/K264*100</f>
        <v>100</v>
      </c>
    </row>
    <row r="265" spans="1:16" ht="13.15" customHeight="1">
      <c r="A265" s="80">
        <v>4111</v>
      </c>
      <c r="B265" s="35" t="s">
        <v>59</v>
      </c>
      <c r="C265" s="7">
        <v>20671304</v>
      </c>
      <c r="D265" s="7">
        <f>C265/$Q$1</f>
        <v>2743553.520472493</v>
      </c>
      <c r="E265" s="13">
        <v>19750000</v>
      </c>
      <c r="F265" s="13">
        <f>E265/$Q$1</f>
        <v>2621275.4661888643</v>
      </c>
      <c r="G265" s="23">
        <f>E265/C265*100</f>
        <v>95.543077495256227</v>
      </c>
      <c r="H265" s="13">
        <v>18000000</v>
      </c>
      <c r="I265" s="349">
        <f>H265/$Q$1+1</f>
        <v>2389011.5514632687</v>
      </c>
      <c r="J265" s="23">
        <f>H265/E265*100</f>
        <v>91.139240506329116</v>
      </c>
      <c r="K265" s="13">
        <v>18000000</v>
      </c>
      <c r="L265" s="349">
        <f>K265/$Q$1</f>
        <v>2389010.5514632687</v>
      </c>
      <c r="M265" s="23">
        <f>K265/H265*100</f>
        <v>100</v>
      </c>
      <c r="N265" s="13">
        <v>18000000</v>
      </c>
      <c r="O265" s="349">
        <f>N265/$Q$1</f>
        <v>2389010.5514632687</v>
      </c>
      <c r="P265" s="23">
        <f>N265/K265*100</f>
        <v>100</v>
      </c>
    </row>
    <row r="266" spans="1:16" ht="13.15" customHeight="1">
      <c r="A266" s="80"/>
      <c r="B266" s="156"/>
      <c r="C266" s="3"/>
      <c r="D266" s="3"/>
      <c r="E266" s="3"/>
      <c r="F266" s="3"/>
      <c r="G266" s="21"/>
      <c r="H266" s="3"/>
      <c r="I266" s="353"/>
      <c r="J266" s="21"/>
      <c r="K266" s="3"/>
      <c r="L266" s="353"/>
      <c r="M266" s="21"/>
      <c r="N266" s="3"/>
      <c r="O266" s="353"/>
      <c r="P266" s="21"/>
    </row>
    <row r="267" spans="1:16" ht="12.75">
      <c r="A267" s="79" t="s">
        <v>248</v>
      </c>
      <c r="B267" s="6" t="s">
        <v>181</v>
      </c>
      <c r="C267" s="2">
        <f>C268+C271</f>
        <v>26690674</v>
      </c>
      <c r="D267" s="2">
        <f t="shared" ref="D267:D273" si="115">C267/$Q$1</f>
        <v>3542461.2117592408</v>
      </c>
      <c r="E267" s="2">
        <f>E268+E271</f>
        <v>24082000</v>
      </c>
      <c r="F267" s="2">
        <f t="shared" ref="F267:F273" si="116">E267/$Q$1</f>
        <v>3196230.6722410247</v>
      </c>
      <c r="G267" s="21">
        <f t="shared" ref="G267:G273" si="117">E267/C267*100</f>
        <v>90.226271543386289</v>
      </c>
      <c r="H267" s="2">
        <f>H268+H271</f>
        <v>21800000</v>
      </c>
      <c r="I267" s="346">
        <f t="shared" ref="I267:I273" si="118">H267/$Q$1</f>
        <v>2893357.2234388478</v>
      </c>
      <c r="J267" s="21">
        <f t="shared" ref="J267:J273" si="119">H267/E267*100</f>
        <v>90.52404285358358</v>
      </c>
      <c r="K267" s="2">
        <f>K268+K271</f>
        <v>15000000</v>
      </c>
      <c r="L267" s="346">
        <f t="shared" ref="L267:L273" si="120">K267/$Q$1</f>
        <v>1990842.1262193907</v>
      </c>
      <c r="M267" s="21">
        <f t="shared" ref="M267:M273" si="121">K267/H267*100</f>
        <v>68.807339449541288</v>
      </c>
      <c r="N267" s="2">
        <f>N268+N271</f>
        <v>5000000</v>
      </c>
      <c r="O267" s="346">
        <f t="shared" ref="O267:O273" si="122">N267/$Q$1</f>
        <v>663614.04207313026</v>
      </c>
      <c r="P267" s="21">
        <f t="shared" ref="P267:P273" si="123">N267/K267*100</f>
        <v>33.333333333333329</v>
      </c>
    </row>
    <row r="268" spans="1:16" ht="13.15" customHeight="1">
      <c r="A268" s="79">
        <v>36</v>
      </c>
      <c r="B268" s="6" t="s">
        <v>130</v>
      </c>
      <c r="C268" s="2">
        <f>C269</f>
        <v>6465991</v>
      </c>
      <c r="D268" s="2">
        <f t="shared" si="115"/>
        <v>858184.48470369633</v>
      </c>
      <c r="E268" s="2">
        <f>E269</f>
        <v>8903000</v>
      </c>
      <c r="F268" s="2">
        <f t="shared" si="116"/>
        <v>1181631.1633154156</v>
      </c>
      <c r="G268" s="21">
        <f t="shared" si="117"/>
        <v>137.68964417055329</v>
      </c>
      <c r="H268" s="2">
        <f>H269</f>
        <v>8600000</v>
      </c>
      <c r="I268" s="346">
        <f t="shared" si="118"/>
        <v>1141416.1523657839</v>
      </c>
      <c r="J268" s="21">
        <f t="shared" si="119"/>
        <v>96.596652813658309</v>
      </c>
      <c r="K268" s="2">
        <f>K269</f>
        <v>8500000</v>
      </c>
      <c r="L268" s="346">
        <f t="shared" si="120"/>
        <v>1128143.8715243214</v>
      </c>
      <c r="M268" s="21">
        <f t="shared" si="121"/>
        <v>98.837209302325576</v>
      </c>
      <c r="N268" s="2">
        <f>N269</f>
        <v>5000000</v>
      </c>
      <c r="O268" s="346">
        <f t="shared" si="122"/>
        <v>663614.04207313026</v>
      </c>
      <c r="P268" s="21">
        <f t="shared" si="123"/>
        <v>58.82352941176471</v>
      </c>
    </row>
    <row r="269" spans="1:16" ht="13.15" customHeight="1">
      <c r="A269" s="79">
        <v>363</v>
      </c>
      <c r="B269" s="6" t="s">
        <v>147</v>
      </c>
      <c r="C269" s="2">
        <f>C270</f>
        <v>6465991</v>
      </c>
      <c r="D269" s="2">
        <f t="shared" si="115"/>
        <v>858184.48470369633</v>
      </c>
      <c r="E269" s="2">
        <f>E270</f>
        <v>8903000</v>
      </c>
      <c r="F269" s="2">
        <f t="shared" si="116"/>
        <v>1181631.1633154156</v>
      </c>
      <c r="G269" s="21">
        <f t="shared" si="117"/>
        <v>137.68964417055329</v>
      </c>
      <c r="H269" s="2">
        <f>H270</f>
        <v>8600000</v>
      </c>
      <c r="I269" s="346">
        <f t="shared" si="118"/>
        <v>1141416.1523657839</v>
      </c>
      <c r="J269" s="21">
        <f t="shared" si="119"/>
        <v>96.596652813658309</v>
      </c>
      <c r="K269" s="2">
        <f>K270</f>
        <v>8500000</v>
      </c>
      <c r="L269" s="346">
        <f t="shared" si="120"/>
        <v>1128143.8715243214</v>
      </c>
      <c r="M269" s="21">
        <f t="shared" si="121"/>
        <v>98.837209302325576</v>
      </c>
      <c r="N269" s="2">
        <f>N270</f>
        <v>5000000</v>
      </c>
      <c r="O269" s="346">
        <f t="shared" si="122"/>
        <v>663614.04207313026</v>
      </c>
      <c r="P269" s="21">
        <f t="shared" si="123"/>
        <v>58.82352941176471</v>
      </c>
    </row>
    <row r="270" spans="1:16" ht="13.15" customHeight="1">
      <c r="A270" s="80">
        <v>3632</v>
      </c>
      <c r="B270" s="35" t="s">
        <v>146</v>
      </c>
      <c r="C270" s="7">
        <v>6465991</v>
      </c>
      <c r="D270" s="7">
        <f t="shared" si="115"/>
        <v>858184.48470369633</v>
      </c>
      <c r="E270" s="7">
        <v>8903000</v>
      </c>
      <c r="F270" s="7">
        <f t="shared" si="116"/>
        <v>1181631.1633154156</v>
      </c>
      <c r="G270" s="23">
        <f t="shared" si="117"/>
        <v>137.68964417055329</v>
      </c>
      <c r="H270" s="7">
        <v>8600000</v>
      </c>
      <c r="I270" s="351">
        <f t="shared" si="118"/>
        <v>1141416.1523657839</v>
      </c>
      <c r="J270" s="23">
        <f t="shared" si="119"/>
        <v>96.596652813658309</v>
      </c>
      <c r="K270" s="7">
        <v>8500000</v>
      </c>
      <c r="L270" s="351">
        <f t="shared" si="120"/>
        <v>1128143.8715243214</v>
      </c>
      <c r="M270" s="23">
        <f t="shared" si="121"/>
        <v>98.837209302325576</v>
      </c>
      <c r="N270" s="7">
        <v>5000000</v>
      </c>
      <c r="O270" s="351">
        <f t="shared" si="122"/>
        <v>663614.04207313026</v>
      </c>
      <c r="P270" s="23">
        <f t="shared" si="123"/>
        <v>58.82352941176471</v>
      </c>
    </row>
    <row r="271" spans="1:16" ht="13.15" customHeight="1">
      <c r="A271" s="79">
        <v>42</v>
      </c>
      <c r="B271" s="6" t="s">
        <v>22</v>
      </c>
      <c r="C271" s="2">
        <f>C272</f>
        <v>20224683</v>
      </c>
      <c r="D271" s="2">
        <f t="shared" si="115"/>
        <v>2684276.7270555445</v>
      </c>
      <c r="E271" s="2">
        <f>E272</f>
        <v>15179000</v>
      </c>
      <c r="F271" s="2">
        <f t="shared" si="116"/>
        <v>2014599.5089256088</v>
      </c>
      <c r="G271" s="21">
        <f t="shared" si="117"/>
        <v>75.051856189785525</v>
      </c>
      <c r="H271" s="2">
        <f>H272</f>
        <v>13200000</v>
      </c>
      <c r="I271" s="346">
        <f t="shared" si="118"/>
        <v>1751941.0710730639</v>
      </c>
      <c r="J271" s="21">
        <f t="shared" si="119"/>
        <v>86.962250477633575</v>
      </c>
      <c r="K271" s="2">
        <f>K272</f>
        <v>6500000</v>
      </c>
      <c r="L271" s="346">
        <f t="shared" si="120"/>
        <v>862698.25469506928</v>
      </c>
      <c r="M271" s="21">
        <f t="shared" si="121"/>
        <v>49.242424242424242</v>
      </c>
      <c r="N271" s="2">
        <f>N272</f>
        <v>0</v>
      </c>
      <c r="O271" s="346">
        <f t="shared" si="122"/>
        <v>0</v>
      </c>
      <c r="P271" s="337">
        <f t="shared" si="123"/>
        <v>0</v>
      </c>
    </row>
    <row r="272" spans="1:16" ht="13.15" customHeight="1">
      <c r="A272" s="79">
        <v>421</v>
      </c>
      <c r="B272" s="6" t="s">
        <v>23</v>
      </c>
      <c r="C272" s="2">
        <f>C273</f>
        <v>20224683</v>
      </c>
      <c r="D272" s="2">
        <f t="shared" si="115"/>
        <v>2684276.7270555445</v>
      </c>
      <c r="E272" s="2">
        <f>E273</f>
        <v>15179000</v>
      </c>
      <c r="F272" s="2">
        <f t="shared" si="116"/>
        <v>2014599.5089256088</v>
      </c>
      <c r="G272" s="21">
        <f t="shared" si="117"/>
        <v>75.051856189785525</v>
      </c>
      <c r="H272" s="2">
        <f>H273</f>
        <v>13200000</v>
      </c>
      <c r="I272" s="346">
        <f t="shared" si="118"/>
        <v>1751941.0710730639</v>
      </c>
      <c r="J272" s="21">
        <f t="shared" si="119"/>
        <v>86.962250477633575</v>
      </c>
      <c r="K272" s="2">
        <f>K273</f>
        <v>6500000</v>
      </c>
      <c r="L272" s="346">
        <f t="shared" si="120"/>
        <v>862698.25469506928</v>
      </c>
      <c r="M272" s="21">
        <f t="shared" si="121"/>
        <v>49.242424242424242</v>
      </c>
      <c r="N272" s="2">
        <f>N273</f>
        <v>0</v>
      </c>
      <c r="O272" s="346">
        <f t="shared" si="122"/>
        <v>0</v>
      </c>
      <c r="P272" s="337">
        <f t="shared" si="123"/>
        <v>0</v>
      </c>
    </row>
    <row r="273" spans="1:16" ht="13.15" customHeight="1">
      <c r="A273" s="80">
        <v>4214</v>
      </c>
      <c r="B273" s="35" t="s">
        <v>27</v>
      </c>
      <c r="C273" s="7">
        <v>20224683</v>
      </c>
      <c r="D273" s="7">
        <f t="shared" si="115"/>
        <v>2684276.7270555445</v>
      </c>
      <c r="E273" s="7">
        <v>15179000</v>
      </c>
      <c r="F273" s="7">
        <f t="shared" si="116"/>
        <v>2014599.5089256088</v>
      </c>
      <c r="G273" s="23">
        <f t="shared" si="117"/>
        <v>75.051856189785525</v>
      </c>
      <c r="H273" s="7">
        <v>13200000</v>
      </c>
      <c r="I273" s="351">
        <f t="shared" si="118"/>
        <v>1751941.0710730639</v>
      </c>
      <c r="J273" s="23">
        <f t="shared" si="119"/>
        <v>86.962250477633575</v>
      </c>
      <c r="K273" s="7">
        <v>6500000</v>
      </c>
      <c r="L273" s="351">
        <f t="shared" si="120"/>
        <v>862698.25469506928</v>
      </c>
      <c r="M273" s="23">
        <f t="shared" si="121"/>
        <v>49.242424242424242</v>
      </c>
      <c r="N273" s="7">
        <v>0</v>
      </c>
      <c r="O273" s="351">
        <f t="shared" si="122"/>
        <v>0</v>
      </c>
      <c r="P273" s="338">
        <f t="shared" si="123"/>
        <v>0</v>
      </c>
    </row>
    <row r="274" spans="1:16" ht="13.15" customHeight="1">
      <c r="A274" s="79"/>
      <c r="B274" s="185"/>
      <c r="C274" s="4"/>
      <c r="D274" s="4"/>
      <c r="E274" s="4"/>
      <c r="F274" s="4"/>
      <c r="G274" s="21"/>
      <c r="H274" s="4"/>
      <c r="I274" s="352"/>
      <c r="J274" s="21"/>
      <c r="K274" s="4"/>
      <c r="L274" s="352"/>
      <c r="M274" s="21"/>
      <c r="N274" s="4"/>
      <c r="O274" s="352"/>
      <c r="P274" s="21"/>
    </row>
    <row r="275" spans="1:16" ht="12.75">
      <c r="A275" s="79" t="s">
        <v>247</v>
      </c>
      <c r="B275" s="185" t="s">
        <v>165</v>
      </c>
      <c r="C275" s="12">
        <f>C276+C279+C283</f>
        <v>3062405568</v>
      </c>
      <c r="D275" s="12">
        <f t="shared" ref="D275:D281" si="124">C275/$Q$1</f>
        <v>406451067.48954803</v>
      </c>
      <c r="E275" s="12">
        <f>E276+E279+E283</f>
        <v>3373089304</v>
      </c>
      <c r="F275" s="12">
        <f t="shared" ref="F275:F292" si="125">E275/$Q$1</f>
        <v>447685885.46021628</v>
      </c>
      <c r="G275" s="21">
        <f t="shared" ref="G275:G291" si="126">E275/C275*100</f>
        <v>110.14508787622476</v>
      </c>
      <c r="H275" s="12">
        <f>H276+H279+H283</f>
        <v>4348929156</v>
      </c>
      <c r="I275" s="359">
        <f t="shared" ref="I275:I292" si="127">H275/$Q$1</f>
        <v>577202091.18056929</v>
      </c>
      <c r="J275" s="21">
        <f t="shared" ref="J275:J286" si="128">H275/E275*100</f>
        <v>128.9301516815103</v>
      </c>
      <c r="K275" s="12">
        <f>K276+K279+K283</f>
        <v>1587738674</v>
      </c>
      <c r="L275" s="359">
        <f t="shared" ref="L275:L292" si="129">K275/$Q$1</f>
        <v>210729135.8417944</v>
      </c>
      <c r="M275" s="21">
        <f t="shared" ref="M275:M286" si="130">K275/H275*100</f>
        <v>36.50872702328288</v>
      </c>
      <c r="N275" s="12">
        <f>N276+N279+N283</f>
        <v>1171353105</v>
      </c>
      <c r="O275" s="359">
        <f t="shared" ref="O275:O292" si="131">N275/$Q$1</f>
        <v>155465273.74079233</v>
      </c>
      <c r="P275" s="21">
        <f t="shared" ref="P275:P286" si="132">N275/K275*100</f>
        <v>73.774930609267258</v>
      </c>
    </row>
    <row r="276" spans="1:16" ht="12.75">
      <c r="A276" s="79">
        <v>36</v>
      </c>
      <c r="B276" s="250" t="s">
        <v>201</v>
      </c>
      <c r="C276" s="12">
        <f>C277</f>
        <v>13642689</v>
      </c>
      <c r="D276" s="12">
        <f t="shared" si="124"/>
        <v>1810695.9984073262</v>
      </c>
      <c r="E276" s="12">
        <f>E277</f>
        <v>15000000</v>
      </c>
      <c r="F276" s="12">
        <f t="shared" si="125"/>
        <v>1990842.1262193907</v>
      </c>
      <c r="G276" s="21">
        <f t="shared" si="126"/>
        <v>109.94899905729729</v>
      </c>
      <c r="H276" s="12">
        <f>H277</f>
        <v>5000000</v>
      </c>
      <c r="I276" s="359">
        <f t="shared" si="127"/>
        <v>663614.04207313026</v>
      </c>
      <c r="J276" s="21">
        <f t="shared" si="128"/>
        <v>33.333333333333329</v>
      </c>
      <c r="K276" s="12">
        <f>K277</f>
        <v>5000000</v>
      </c>
      <c r="L276" s="359">
        <f t="shared" si="129"/>
        <v>663614.04207313026</v>
      </c>
      <c r="M276" s="21">
        <f t="shared" si="130"/>
        <v>100</v>
      </c>
      <c r="N276" s="12">
        <f>N277</f>
        <v>5000000</v>
      </c>
      <c r="O276" s="359">
        <f t="shared" si="131"/>
        <v>663614.04207313026</v>
      </c>
      <c r="P276" s="21">
        <f t="shared" si="132"/>
        <v>100</v>
      </c>
    </row>
    <row r="277" spans="1:16" ht="12.75">
      <c r="A277" s="79">
        <v>368</v>
      </c>
      <c r="B277" s="250" t="s">
        <v>228</v>
      </c>
      <c r="C277" s="12">
        <f>C278</f>
        <v>13642689</v>
      </c>
      <c r="D277" s="12">
        <f t="shared" si="124"/>
        <v>1810695.9984073262</v>
      </c>
      <c r="E277" s="12">
        <f>E278</f>
        <v>15000000</v>
      </c>
      <c r="F277" s="12">
        <f t="shared" si="125"/>
        <v>1990842.1262193907</v>
      </c>
      <c r="G277" s="21">
        <f t="shared" si="126"/>
        <v>109.94899905729729</v>
      </c>
      <c r="H277" s="12">
        <f>H278</f>
        <v>5000000</v>
      </c>
      <c r="I277" s="359">
        <f t="shared" si="127"/>
        <v>663614.04207313026</v>
      </c>
      <c r="J277" s="21">
        <f t="shared" si="128"/>
        <v>33.333333333333329</v>
      </c>
      <c r="K277" s="12">
        <f>K278</f>
        <v>5000000</v>
      </c>
      <c r="L277" s="359">
        <f t="shared" si="129"/>
        <v>663614.04207313026</v>
      </c>
      <c r="M277" s="21">
        <f t="shared" si="130"/>
        <v>100</v>
      </c>
      <c r="N277" s="12">
        <f>N278</f>
        <v>5000000</v>
      </c>
      <c r="O277" s="359">
        <f t="shared" si="131"/>
        <v>663614.04207313026</v>
      </c>
      <c r="P277" s="21">
        <f t="shared" si="132"/>
        <v>100</v>
      </c>
    </row>
    <row r="278" spans="1:16" ht="25.5">
      <c r="A278" s="80">
        <v>3682</v>
      </c>
      <c r="B278" s="251" t="s">
        <v>229</v>
      </c>
      <c r="C278" s="7">
        <v>13642689</v>
      </c>
      <c r="D278" s="7">
        <f t="shared" si="124"/>
        <v>1810695.9984073262</v>
      </c>
      <c r="E278" s="11">
        <v>15000000</v>
      </c>
      <c r="F278" s="11">
        <f t="shared" si="125"/>
        <v>1990842.1262193907</v>
      </c>
      <c r="G278" s="23">
        <f t="shared" si="126"/>
        <v>109.94899905729729</v>
      </c>
      <c r="H278" s="11">
        <v>5000000</v>
      </c>
      <c r="I278" s="361">
        <f t="shared" si="127"/>
        <v>663614.04207313026</v>
      </c>
      <c r="J278" s="23">
        <f t="shared" si="128"/>
        <v>33.333333333333329</v>
      </c>
      <c r="K278" s="11">
        <v>5000000</v>
      </c>
      <c r="L278" s="361">
        <f t="shared" si="129"/>
        <v>663614.04207313026</v>
      </c>
      <c r="M278" s="23">
        <f t="shared" si="130"/>
        <v>100</v>
      </c>
      <c r="N278" s="11">
        <v>5000000</v>
      </c>
      <c r="O278" s="361">
        <f t="shared" si="131"/>
        <v>663614.04207313026</v>
      </c>
      <c r="P278" s="23">
        <f t="shared" si="132"/>
        <v>100</v>
      </c>
    </row>
    <row r="279" spans="1:16" ht="12" customHeight="1">
      <c r="A279" s="79">
        <v>38</v>
      </c>
      <c r="B279" s="185" t="s">
        <v>85</v>
      </c>
      <c r="C279" s="12">
        <f>C280</f>
        <v>2856229954</v>
      </c>
      <c r="D279" s="12">
        <f t="shared" si="124"/>
        <v>379086860.97285819</v>
      </c>
      <c r="E279" s="12">
        <f>E280</f>
        <v>3180033183</v>
      </c>
      <c r="F279" s="12">
        <f t="shared" si="125"/>
        <v>422062934.89946246</v>
      </c>
      <c r="G279" s="21">
        <f t="shared" si="126"/>
        <v>111.33673528444481</v>
      </c>
      <c r="H279" s="12">
        <f>H280</f>
        <v>4057346888</v>
      </c>
      <c r="I279" s="359">
        <f t="shared" si="127"/>
        <v>538502473.68770325</v>
      </c>
      <c r="J279" s="21">
        <f t="shared" si="128"/>
        <v>127.58819340911261</v>
      </c>
      <c r="K279" s="12">
        <f>K280</f>
        <v>1243686216</v>
      </c>
      <c r="L279" s="359">
        <f>K279/$Q$1+1</f>
        <v>165065528.37407923</v>
      </c>
      <c r="M279" s="21">
        <f t="shared" si="130"/>
        <v>30.652696215803569</v>
      </c>
      <c r="N279" s="12">
        <f>N280</f>
        <v>920072250</v>
      </c>
      <c r="O279" s="359">
        <f t="shared" si="131"/>
        <v>122114572.96436392</v>
      </c>
      <c r="P279" s="21">
        <f t="shared" si="132"/>
        <v>73.979452225431757</v>
      </c>
    </row>
    <row r="280" spans="1:16" ht="13.15" customHeight="1">
      <c r="A280" s="79">
        <v>386</v>
      </c>
      <c r="B280" s="185" t="s">
        <v>131</v>
      </c>
      <c r="C280" s="12">
        <f>C281</f>
        <v>2856229954</v>
      </c>
      <c r="D280" s="12">
        <f t="shared" si="124"/>
        <v>379086860.97285819</v>
      </c>
      <c r="E280" s="12">
        <f>E281+E282</f>
        <v>3180033183</v>
      </c>
      <c r="F280" s="12">
        <f t="shared" si="125"/>
        <v>422062934.89946246</v>
      </c>
      <c r="G280" s="21">
        <f t="shared" si="126"/>
        <v>111.33673528444481</v>
      </c>
      <c r="H280" s="12">
        <f>H281+H282</f>
        <v>4057346888</v>
      </c>
      <c r="I280" s="359">
        <f t="shared" si="127"/>
        <v>538502473.68770325</v>
      </c>
      <c r="J280" s="21">
        <f t="shared" si="128"/>
        <v>127.58819340911261</v>
      </c>
      <c r="K280" s="12">
        <f>K281+K282</f>
        <v>1243686216</v>
      </c>
      <c r="L280" s="359">
        <f>K280/$Q$1+1</f>
        <v>165065528.37407923</v>
      </c>
      <c r="M280" s="21">
        <f t="shared" si="130"/>
        <v>30.652696215803569</v>
      </c>
      <c r="N280" s="12">
        <f>N281+N282</f>
        <v>920072250</v>
      </c>
      <c r="O280" s="359">
        <f t="shared" si="131"/>
        <v>122114572.96436392</v>
      </c>
      <c r="P280" s="21">
        <f t="shared" si="132"/>
        <v>73.979452225431757</v>
      </c>
    </row>
    <row r="281" spans="1:16" ht="25.5" customHeight="1">
      <c r="A281" s="249">
        <v>3861</v>
      </c>
      <c r="B281" s="239" t="s">
        <v>194</v>
      </c>
      <c r="C281" s="7">
        <v>2856229954</v>
      </c>
      <c r="D281" s="7">
        <f t="shared" si="124"/>
        <v>379086860.97285819</v>
      </c>
      <c r="E281" s="7">
        <v>979633456</v>
      </c>
      <c r="F281" s="7">
        <f t="shared" si="125"/>
        <v>130019703.497246</v>
      </c>
      <c r="G281" s="23">
        <f t="shared" si="126"/>
        <v>34.298129764659699</v>
      </c>
      <c r="H281" s="7">
        <v>2145415617</v>
      </c>
      <c r="I281" s="351">
        <f t="shared" si="127"/>
        <v>284745585.90483773</v>
      </c>
      <c r="J281" s="23">
        <f t="shared" si="128"/>
        <v>219.00187298217384</v>
      </c>
      <c r="K281" s="7">
        <v>598850571</v>
      </c>
      <c r="L281" s="351">
        <f t="shared" si="129"/>
        <v>79481129.60382241</v>
      </c>
      <c r="M281" s="23">
        <f t="shared" si="130"/>
        <v>27.913033085747319</v>
      </c>
      <c r="N281" s="7">
        <v>569054951</v>
      </c>
      <c r="O281" s="351">
        <f t="shared" si="131"/>
        <v>75526571.238967419</v>
      </c>
      <c r="P281" s="23">
        <f t="shared" si="132"/>
        <v>95.024531754182789</v>
      </c>
    </row>
    <row r="282" spans="1:16" ht="25.5" customHeight="1">
      <c r="A282" s="249">
        <v>3864</v>
      </c>
      <c r="B282" s="239" t="s">
        <v>276</v>
      </c>
      <c r="C282" s="7">
        <v>0</v>
      </c>
      <c r="D282" s="7">
        <v>0</v>
      </c>
      <c r="E282" s="7">
        <v>2200399727</v>
      </c>
      <c r="F282" s="7">
        <f t="shared" si="125"/>
        <v>292043231.40221643</v>
      </c>
      <c r="G282" s="336">
        <v>0</v>
      </c>
      <c r="H282" s="7">
        <v>1911931271</v>
      </c>
      <c r="I282" s="351">
        <f t="shared" si="127"/>
        <v>253756887.78286546</v>
      </c>
      <c r="J282" s="23">
        <f t="shared" si="128"/>
        <v>86.89017943147563</v>
      </c>
      <c r="K282" s="7">
        <v>644835645</v>
      </c>
      <c r="L282" s="351">
        <f t="shared" si="129"/>
        <v>85584397.770256817</v>
      </c>
      <c r="M282" s="23">
        <f t="shared" si="130"/>
        <v>33.726926003084344</v>
      </c>
      <c r="N282" s="7">
        <v>351017299</v>
      </c>
      <c r="O282" s="351">
        <f t="shared" si="131"/>
        <v>46588001.725396506</v>
      </c>
      <c r="P282" s="23">
        <f t="shared" si="132"/>
        <v>54.435157504359111</v>
      </c>
    </row>
    <row r="283" spans="1:16" ht="12.75">
      <c r="A283" s="79">
        <v>42</v>
      </c>
      <c r="B283" s="6" t="s">
        <v>22</v>
      </c>
      <c r="C283" s="2">
        <f>C284+C286+C290</f>
        <v>192532925</v>
      </c>
      <c r="D283" s="2">
        <f t="shared" ref="D283:D292" si="133">C283/$Q$1</f>
        <v>25553510.518282566</v>
      </c>
      <c r="E283" s="2">
        <f>E284+E286+E290</f>
        <v>178056121</v>
      </c>
      <c r="F283" s="2">
        <f t="shared" si="125"/>
        <v>23632108.434534475</v>
      </c>
      <c r="G283" s="21">
        <f t="shared" si="126"/>
        <v>92.480868402118759</v>
      </c>
      <c r="H283" s="2">
        <f>H284+H286+H290</f>
        <v>286582268</v>
      </c>
      <c r="I283" s="346">
        <f t="shared" si="127"/>
        <v>38036003.450793013</v>
      </c>
      <c r="J283" s="21">
        <f t="shared" si="128"/>
        <v>160.95052862574718</v>
      </c>
      <c r="K283" s="2">
        <f>K284+K286+K290</f>
        <v>339052458</v>
      </c>
      <c r="L283" s="346">
        <f t="shared" si="129"/>
        <v>44999994.425642043</v>
      </c>
      <c r="M283" s="21">
        <f t="shared" si="130"/>
        <v>118.30894506006213</v>
      </c>
      <c r="N283" s="2">
        <f>N284+N286+N290</f>
        <v>246280855</v>
      </c>
      <c r="O283" s="346">
        <f t="shared" si="131"/>
        <v>32687086.734355297</v>
      </c>
      <c r="P283" s="21">
        <f t="shared" si="132"/>
        <v>72.637979518791752</v>
      </c>
    </row>
    <row r="284" spans="1:16" ht="13.15" customHeight="1">
      <c r="A284" s="79">
        <v>421</v>
      </c>
      <c r="B284" s="6" t="s">
        <v>23</v>
      </c>
      <c r="C284" s="2">
        <f>C285</f>
        <v>191131300</v>
      </c>
      <c r="D284" s="2">
        <f t="shared" si="133"/>
        <v>25367482.911938414</v>
      </c>
      <c r="E284" s="2">
        <f>E285</f>
        <v>165056121</v>
      </c>
      <c r="F284" s="2">
        <f t="shared" si="125"/>
        <v>21906711.925144333</v>
      </c>
      <c r="G284" s="21">
        <f t="shared" si="126"/>
        <v>86.357452180778353</v>
      </c>
      <c r="H284" s="2">
        <f>H285</f>
        <v>262582268</v>
      </c>
      <c r="I284" s="346">
        <f t="shared" si="127"/>
        <v>34850656.048841991</v>
      </c>
      <c r="J284" s="21">
        <f t="shared" si="128"/>
        <v>159.08665877347258</v>
      </c>
      <c r="K284" s="2">
        <f>K285</f>
        <v>315052458</v>
      </c>
      <c r="L284" s="346">
        <f t="shared" si="129"/>
        <v>41814647.023691021</v>
      </c>
      <c r="M284" s="21">
        <f t="shared" si="130"/>
        <v>119.98238129316485</v>
      </c>
      <c r="N284" s="2">
        <f>N285</f>
        <v>246280855</v>
      </c>
      <c r="O284" s="346">
        <f t="shared" si="131"/>
        <v>32687086.734355297</v>
      </c>
      <c r="P284" s="21">
        <f t="shared" si="132"/>
        <v>78.171380272170424</v>
      </c>
    </row>
    <row r="285" spans="1:16" ht="12" customHeight="1">
      <c r="A285" s="80">
        <v>4214</v>
      </c>
      <c r="B285" s="35" t="s">
        <v>27</v>
      </c>
      <c r="C285" s="7">
        <v>191131300</v>
      </c>
      <c r="D285" s="7">
        <f t="shared" si="133"/>
        <v>25367482.911938414</v>
      </c>
      <c r="E285" s="7">
        <v>165056121</v>
      </c>
      <c r="F285" s="7">
        <f t="shared" si="125"/>
        <v>21906711.925144333</v>
      </c>
      <c r="G285" s="23">
        <f t="shared" si="126"/>
        <v>86.357452180778353</v>
      </c>
      <c r="H285" s="7">
        <v>262582268</v>
      </c>
      <c r="I285" s="351">
        <f t="shared" si="127"/>
        <v>34850656.048841991</v>
      </c>
      <c r="J285" s="23">
        <f t="shared" si="128"/>
        <v>159.08665877347258</v>
      </c>
      <c r="K285" s="7">
        <v>315052458</v>
      </c>
      <c r="L285" s="351">
        <f t="shared" si="129"/>
        <v>41814647.023691021</v>
      </c>
      <c r="M285" s="23">
        <f t="shared" si="130"/>
        <v>119.98238129316485</v>
      </c>
      <c r="N285" s="7">
        <v>246280855</v>
      </c>
      <c r="O285" s="351">
        <f t="shared" si="131"/>
        <v>32687086.734355297</v>
      </c>
      <c r="P285" s="23">
        <f t="shared" si="132"/>
        <v>78.171380272170424</v>
      </c>
    </row>
    <row r="286" spans="1:16" ht="12" customHeight="1">
      <c r="A286" s="131">
        <v>422</v>
      </c>
      <c r="B286" s="186" t="s">
        <v>32</v>
      </c>
      <c r="C286" s="2">
        <f>C288+C289+C287</f>
        <v>1401625</v>
      </c>
      <c r="D286" s="2">
        <f t="shared" si="133"/>
        <v>186027.60634415023</v>
      </c>
      <c r="E286" s="2">
        <f>E288+E289+E287</f>
        <v>13000000</v>
      </c>
      <c r="F286" s="2">
        <f t="shared" si="125"/>
        <v>1725396.5093901386</v>
      </c>
      <c r="G286" s="23">
        <f t="shared" si="126"/>
        <v>927.49487202354408</v>
      </c>
      <c r="H286" s="2">
        <f>H288+H289+H287</f>
        <v>24000000</v>
      </c>
      <c r="I286" s="346">
        <f t="shared" si="127"/>
        <v>3185347.4019510252</v>
      </c>
      <c r="J286" s="21">
        <f t="shared" si="128"/>
        <v>184.61538461538461</v>
      </c>
      <c r="K286" s="2">
        <f>K288+K289+K287</f>
        <v>24000000</v>
      </c>
      <c r="L286" s="346">
        <f t="shared" si="129"/>
        <v>3185347.4019510252</v>
      </c>
      <c r="M286" s="21">
        <f t="shared" si="130"/>
        <v>100</v>
      </c>
      <c r="N286" s="2">
        <f>N288+N289+N287</f>
        <v>0</v>
      </c>
      <c r="O286" s="346">
        <f t="shared" si="131"/>
        <v>0</v>
      </c>
      <c r="P286" s="335">
        <f t="shared" si="132"/>
        <v>0</v>
      </c>
    </row>
    <row r="287" spans="1:16" ht="12" hidden="1" customHeight="1">
      <c r="A287" s="78">
        <v>4221</v>
      </c>
      <c r="B287" s="232" t="s">
        <v>29</v>
      </c>
      <c r="C287" s="7"/>
      <c r="D287" s="7">
        <f t="shared" si="133"/>
        <v>0</v>
      </c>
      <c r="E287" s="7">
        <v>0</v>
      </c>
      <c r="F287" s="7">
        <f t="shared" si="125"/>
        <v>0</v>
      </c>
      <c r="G287" s="23"/>
      <c r="H287" s="7">
        <v>0</v>
      </c>
      <c r="I287" s="351">
        <f t="shared" si="127"/>
        <v>0</v>
      </c>
      <c r="J287" s="23"/>
      <c r="K287" s="7">
        <v>0</v>
      </c>
      <c r="L287" s="351">
        <f t="shared" si="129"/>
        <v>0</v>
      </c>
      <c r="M287" s="23"/>
      <c r="N287" s="7">
        <v>0</v>
      </c>
      <c r="O287" s="351">
        <f t="shared" si="131"/>
        <v>0</v>
      </c>
      <c r="P287" s="336"/>
    </row>
    <row r="288" spans="1:16" ht="12" hidden="1" customHeight="1">
      <c r="A288" s="233" t="s">
        <v>30</v>
      </c>
      <c r="B288" s="188" t="s">
        <v>31</v>
      </c>
      <c r="C288" s="7">
        <v>0</v>
      </c>
      <c r="D288" s="7">
        <f t="shared" si="133"/>
        <v>0</v>
      </c>
      <c r="E288" s="7">
        <v>0</v>
      </c>
      <c r="F288" s="7">
        <f t="shared" si="125"/>
        <v>0</v>
      </c>
      <c r="G288" s="159" t="s">
        <v>170</v>
      </c>
      <c r="H288" s="7">
        <v>0</v>
      </c>
      <c r="I288" s="351">
        <f t="shared" si="127"/>
        <v>0</v>
      </c>
      <c r="J288" s="159" t="s">
        <v>170</v>
      </c>
      <c r="K288" s="7">
        <v>0</v>
      </c>
      <c r="L288" s="351">
        <f t="shared" si="129"/>
        <v>0</v>
      </c>
      <c r="M288" s="159" t="s">
        <v>170</v>
      </c>
      <c r="N288" s="7">
        <v>0</v>
      </c>
      <c r="O288" s="351">
        <f t="shared" si="131"/>
        <v>0</v>
      </c>
      <c r="P288" s="338" t="s">
        <v>170</v>
      </c>
    </row>
    <row r="289" spans="1:16" ht="12" customHeight="1">
      <c r="A289" s="233" t="s">
        <v>33</v>
      </c>
      <c r="B289" s="188" t="s">
        <v>1</v>
      </c>
      <c r="C289" s="7">
        <v>1401625</v>
      </c>
      <c r="D289" s="7">
        <f t="shared" si="133"/>
        <v>186027.60634415023</v>
      </c>
      <c r="E289" s="7">
        <v>13000000</v>
      </c>
      <c r="F289" s="7">
        <f t="shared" si="125"/>
        <v>1725396.5093901386</v>
      </c>
      <c r="G289" s="23">
        <f t="shared" si="126"/>
        <v>927.49487202354408</v>
      </c>
      <c r="H289" s="7">
        <v>24000000</v>
      </c>
      <c r="I289" s="351">
        <f t="shared" si="127"/>
        <v>3185347.4019510252</v>
      </c>
      <c r="J289" s="23">
        <f>H289/E289*100</f>
        <v>184.61538461538461</v>
      </c>
      <c r="K289" s="7">
        <v>24000000</v>
      </c>
      <c r="L289" s="351">
        <f t="shared" si="129"/>
        <v>3185347.4019510252</v>
      </c>
      <c r="M289" s="23">
        <f>K289/H289*100</f>
        <v>100</v>
      </c>
      <c r="N289" s="7">
        <v>0</v>
      </c>
      <c r="O289" s="351">
        <f t="shared" si="131"/>
        <v>0</v>
      </c>
      <c r="P289" s="336">
        <f>N289/K289*100</f>
        <v>0</v>
      </c>
    </row>
    <row r="290" spans="1:16" ht="12" hidden="1" customHeight="1">
      <c r="A290" s="131">
        <v>423</v>
      </c>
      <c r="B290" s="186" t="s">
        <v>34</v>
      </c>
      <c r="C290" s="2">
        <f>C291+C292</f>
        <v>0</v>
      </c>
      <c r="D290" s="2">
        <f t="shared" si="133"/>
        <v>0</v>
      </c>
      <c r="E290" s="2">
        <f>E291+E292</f>
        <v>0</v>
      </c>
      <c r="F290" s="2">
        <f t="shared" si="125"/>
        <v>0</v>
      </c>
      <c r="G290" s="21" t="e">
        <f t="shared" si="126"/>
        <v>#DIV/0!</v>
      </c>
      <c r="H290" s="2">
        <f>H291+H292</f>
        <v>0</v>
      </c>
      <c r="I290" s="346">
        <f t="shared" si="127"/>
        <v>0</v>
      </c>
      <c r="J290" s="160" t="s">
        <v>170</v>
      </c>
      <c r="K290" s="2">
        <f>K291+K292</f>
        <v>0</v>
      </c>
      <c r="L290" s="346">
        <f t="shared" si="129"/>
        <v>0</v>
      </c>
      <c r="M290" s="160" t="s">
        <v>170</v>
      </c>
      <c r="N290" s="2">
        <f>N291+N292</f>
        <v>0</v>
      </c>
      <c r="O290" s="346">
        <f t="shared" si="131"/>
        <v>0</v>
      </c>
      <c r="P290" s="160" t="s">
        <v>170</v>
      </c>
    </row>
    <row r="291" spans="1:16" ht="12" hidden="1" customHeight="1">
      <c r="A291" s="241">
        <v>4231</v>
      </c>
      <c r="B291" s="123" t="s">
        <v>210</v>
      </c>
      <c r="C291" s="7">
        <v>0</v>
      </c>
      <c r="D291" s="7">
        <f t="shared" si="133"/>
        <v>0</v>
      </c>
      <c r="E291" s="7">
        <v>0</v>
      </c>
      <c r="F291" s="7">
        <f t="shared" si="125"/>
        <v>0</v>
      </c>
      <c r="G291" s="23" t="e">
        <f t="shared" si="126"/>
        <v>#DIV/0!</v>
      </c>
      <c r="H291" s="7">
        <v>0</v>
      </c>
      <c r="I291" s="351">
        <f t="shared" si="127"/>
        <v>0</v>
      </c>
      <c r="J291" s="159" t="s">
        <v>170</v>
      </c>
      <c r="K291" s="7">
        <v>0</v>
      </c>
      <c r="L291" s="351">
        <f t="shared" si="129"/>
        <v>0</v>
      </c>
      <c r="M291" s="159" t="s">
        <v>170</v>
      </c>
      <c r="N291" s="7">
        <v>0</v>
      </c>
      <c r="O291" s="351">
        <f t="shared" si="131"/>
        <v>0</v>
      </c>
      <c r="P291" s="159" t="s">
        <v>170</v>
      </c>
    </row>
    <row r="292" spans="1:16" ht="12" hidden="1" customHeight="1">
      <c r="A292" s="301">
        <v>4233</v>
      </c>
      <c r="B292" s="188" t="s">
        <v>184</v>
      </c>
      <c r="C292" s="7">
        <v>0</v>
      </c>
      <c r="D292" s="7">
        <f t="shared" si="133"/>
        <v>0</v>
      </c>
      <c r="E292" s="7">
        <v>0</v>
      </c>
      <c r="F292" s="7">
        <f t="shared" si="125"/>
        <v>0</v>
      </c>
      <c r="G292" s="159" t="s">
        <v>170</v>
      </c>
      <c r="H292" s="7">
        <v>0</v>
      </c>
      <c r="I292" s="351">
        <f t="shared" si="127"/>
        <v>0</v>
      </c>
      <c r="J292" s="159" t="s">
        <v>170</v>
      </c>
      <c r="K292" s="7">
        <v>0</v>
      </c>
      <c r="L292" s="351">
        <f t="shared" si="129"/>
        <v>0</v>
      </c>
      <c r="M292" s="159" t="s">
        <v>170</v>
      </c>
      <c r="N292" s="7">
        <v>0</v>
      </c>
      <c r="O292" s="351">
        <f t="shared" si="131"/>
        <v>0</v>
      </c>
      <c r="P292" s="159" t="s">
        <v>170</v>
      </c>
    </row>
    <row r="293" spans="1:16" ht="12.75" hidden="1">
      <c r="A293" s="80"/>
      <c r="B293" s="35"/>
      <c r="C293" s="5"/>
      <c r="D293" s="5"/>
      <c r="E293" s="5"/>
      <c r="F293" s="5"/>
      <c r="G293" s="21"/>
      <c r="H293" s="5"/>
      <c r="I293" s="358"/>
      <c r="J293" s="21"/>
      <c r="K293" s="5"/>
      <c r="L293" s="358"/>
      <c r="M293" s="21"/>
      <c r="N293" s="5"/>
      <c r="O293" s="358"/>
      <c r="P293" s="21"/>
    </row>
    <row r="294" spans="1:16" ht="25.5" hidden="1">
      <c r="A294" s="77" t="s">
        <v>238</v>
      </c>
      <c r="B294" s="184" t="s">
        <v>239</v>
      </c>
      <c r="C294" s="12">
        <f>C295</f>
        <v>0</v>
      </c>
      <c r="D294" s="12">
        <f>C294/$Q$1</f>
        <v>0</v>
      </c>
      <c r="E294" s="12">
        <f>E295</f>
        <v>0</v>
      </c>
      <c r="F294" s="12">
        <f>E294/$Q$1</f>
        <v>0</v>
      </c>
      <c r="G294" s="21" t="e">
        <f>E294/C294*100</f>
        <v>#DIV/0!</v>
      </c>
      <c r="H294" s="12">
        <f>H295</f>
        <v>0</v>
      </c>
      <c r="I294" s="359">
        <f>H294/$Q$1</f>
        <v>0</v>
      </c>
      <c r="J294" s="21" t="e">
        <f>H294/G294*100</f>
        <v>#DIV/0!</v>
      </c>
      <c r="K294" s="12">
        <f>K295</f>
        <v>0</v>
      </c>
      <c r="L294" s="359">
        <f>K294/$Q$1</f>
        <v>0</v>
      </c>
      <c r="M294" s="21" t="e">
        <f>K294/J294*100</f>
        <v>#DIV/0!</v>
      </c>
      <c r="N294" s="12">
        <f>N295</f>
        <v>0</v>
      </c>
      <c r="O294" s="359">
        <f>N294/$Q$1</f>
        <v>0</v>
      </c>
      <c r="P294" s="21" t="e">
        <f>N294/M294*100</f>
        <v>#DIV/0!</v>
      </c>
    </row>
    <row r="295" spans="1:16" ht="12.75" hidden="1">
      <c r="A295" s="79">
        <v>38</v>
      </c>
      <c r="B295" s="185" t="s">
        <v>85</v>
      </c>
      <c r="C295" s="2">
        <f>+C296</f>
        <v>0</v>
      </c>
      <c r="D295" s="2">
        <f>C295/$Q$1</f>
        <v>0</v>
      </c>
      <c r="E295" s="2">
        <f>+E296</f>
        <v>0</v>
      </c>
      <c r="F295" s="2">
        <f>E295/$Q$1</f>
        <v>0</v>
      </c>
      <c r="G295" s="21" t="e">
        <f>E295/C295*100</f>
        <v>#DIV/0!</v>
      </c>
      <c r="H295" s="2">
        <f>+H296</f>
        <v>0</v>
      </c>
      <c r="I295" s="346">
        <f>H295/$Q$1</f>
        <v>0</v>
      </c>
      <c r="J295" s="21" t="e">
        <f>H295/G295*100</f>
        <v>#DIV/0!</v>
      </c>
      <c r="K295" s="2">
        <f>+K296</f>
        <v>0</v>
      </c>
      <c r="L295" s="346">
        <f>K295/$Q$1</f>
        <v>0</v>
      </c>
      <c r="M295" s="21" t="e">
        <f>K295/J295*100</f>
        <v>#DIV/0!</v>
      </c>
      <c r="N295" s="2">
        <f>+N296</f>
        <v>0</v>
      </c>
      <c r="O295" s="346">
        <f>N295/$Q$1</f>
        <v>0</v>
      </c>
      <c r="P295" s="21" t="e">
        <f>N295/M295*100</f>
        <v>#DIV/0!</v>
      </c>
    </row>
    <row r="296" spans="1:16" ht="12.75" hidden="1">
      <c r="A296" s="79">
        <v>386</v>
      </c>
      <c r="B296" s="185" t="s">
        <v>131</v>
      </c>
      <c r="C296" s="2">
        <f>+C297</f>
        <v>0</v>
      </c>
      <c r="D296" s="2">
        <f>C296/$Q$1</f>
        <v>0</v>
      </c>
      <c r="E296" s="2">
        <f>+E297</f>
        <v>0</v>
      </c>
      <c r="F296" s="2">
        <f>E296/$Q$1</f>
        <v>0</v>
      </c>
      <c r="G296" s="21" t="e">
        <f>E296/C296*100</f>
        <v>#DIV/0!</v>
      </c>
      <c r="H296" s="2">
        <f>+H297</f>
        <v>0</v>
      </c>
      <c r="I296" s="346">
        <f>H296/$Q$1</f>
        <v>0</v>
      </c>
      <c r="J296" s="21" t="e">
        <f>H296/G296*100</f>
        <v>#DIV/0!</v>
      </c>
      <c r="K296" s="2">
        <f>+K297</f>
        <v>0</v>
      </c>
      <c r="L296" s="346">
        <f>K296/$Q$1</f>
        <v>0</v>
      </c>
      <c r="M296" s="21" t="e">
        <f>K296/J296*100</f>
        <v>#DIV/0!</v>
      </c>
      <c r="N296" s="2">
        <f>+N297</f>
        <v>0</v>
      </c>
      <c r="O296" s="346">
        <f>N296/$Q$1</f>
        <v>0</v>
      </c>
      <c r="P296" s="21" t="e">
        <f>N296/M296*100</f>
        <v>#DIV/0!</v>
      </c>
    </row>
    <row r="297" spans="1:16" ht="27.75" hidden="1" customHeight="1">
      <c r="A297" s="249">
        <v>3861</v>
      </c>
      <c r="B297" s="239" t="s">
        <v>194</v>
      </c>
      <c r="C297" s="7">
        <v>0</v>
      </c>
      <c r="D297" s="7">
        <f>C297/$Q$1</f>
        <v>0</v>
      </c>
      <c r="E297" s="7">
        <v>0</v>
      </c>
      <c r="F297" s="7">
        <f>E297/$Q$1</f>
        <v>0</v>
      </c>
      <c r="G297" s="23" t="e">
        <f>E297/C297*100</f>
        <v>#DIV/0!</v>
      </c>
      <c r="H297" s="7">
        <v>0</v>
      </c>
      <c r="I297" s="351">
        <f>H297/$Q$1</f>
        <v>0</v>
      </c>
      <c r="J297" s="23" t="e">
        <f>H297/E297*100</f>
        <v>#DIV/0!</v>
      </c>
      <c r="K297" s="7">
        <v>0</v>
      </c>
      <c r="L297" s="351">
        <f>K297/$Q$1</f>
        <v>0</v>
      </c>
      <c r="M297" s="23" t="e">
        <f>K297/H297*100</f>
        <v>#DIV/0!</v>
      </c>
      <c r="N297" s="7">
        <v>0</v>
      </c>
      <c r="O297" s="351">
        <f>N297/$Q$1</f>
        <v>0</v>
      </c>
      <c r="P297" s="23" t="e">
        <f>N297/K297*100</f>
        <v>#DIV/0!</v>
      </c>
    </row>
    <row r="298" spans="1:16" ht="12.75">
      <c r="A298" s="80"/>
      <c r="B298" s="35"/>
      <c r="C298" s="302"/>
      <c r="D298" s="302"/>
      <c r="E298" s="302"/>
      <c r="F298" s="302"/>
      <c r="G298" s="21"/>
      <c r="H298" s="302"/>
      <c r="I298" s="362"/>
      <c r="J298" s="21"/>
      <c r="K298" s="302"/>
      <c r="L298" s="362"/>
      <c r="M298" s="21"/>
      <c r="N298" s="302"/>
      <c r="O298" s="362"/>
      <c r="P298" s="21"/>
    </row>
    <row r="299" spans="1:16" ht="12.75">
      <c r="A299" s="252" t="s">
        <v>246</v>
      </c>
      <c r="B299" s="16" t="s">
        <v>206</v>
      </c>
      <c r="C299" s="17">
        <f t="shared" ref="C299:E301" si="134">C300</f>
        <v>56505726</v>
      </c>
      <c r="D299" s="17">
        <f>C299/$Q$1</f>
        <v>7499598.6462273542</v>
      </c>
      <c r="E299" s="17">
        <f t="shared" si="134"/>
        <v>40000000</v>
      </c>
      <c r="F299" s="17">
        <f>E299/$Q$1</f>
        <v>5308912.3365850421</v>
      </c>
      <c r="G299" s="22">
        <f>E299/C299*100</f>
        <v>70.7892860274019</v>
      </c>
      <c r="H299" s="17">
        <f>H300</f>
        <v>45063000</v>
      </c>
      <c r="I299" s="363">
        <f>H299/$Q$1</f>
        <v>5980887.9155882932</v>
      </c>
      <c r="J299" s="22">
        <f>H299/E299*100</f>
        <v>112.65750000000001</v>
      </c>
      <c r="K299" s="17">
        <f>K300</f>
        <v>13000000</v>
      </c>
      <c r="L299" s="363">
        <f>K299/$Q$1</f>
        <v>1725396.5093901386</v>
      </c>
      <c r="M299" s="22">
        <f>K299/H299*100</f>
        <v>28.84850098750638</v>
      </c>
      <c r="N299" s="17">
        <f>N300</f>
        <v>23000000</v>
      </c>
      <c r="O299" s="363">
        <f>N299/$Q$1</f>
        <v>3052624.5935363988</v>
      </c>
      <c r="P299" s="22">
        <f>N299/K299*100</f>
        <v>176.92307692307691</v>
      </c>
    </row>
    <row r="300" spans="1:16" ht="12.75">
      <c r="A300" s="252">
        <v>38</v>
      </c>
      <c r="B300" s="16" t="s">
        <v>85</v>
      </c>
      <c r="C300" s="17">
        <f t="shared" si="134"/>
        <v>56505726</v>
      </c>
      <c r="D300" s="17">
        <f>C300/$Q$1</f>
        <v>7499598.6462273542</v>
      </c>
      <c r="E300" s="17">
        <f t="shared" si="134"/>
        <v>40000000</v>
      </c>
      <c r="F300" s="17">
        <f>E300/$Q$1</f>
        <v>5308912.3365850421</v>
      </c>
      <c r="G300" s="22">
        <f>E300/C300*100</f>
        <v>70.7892860274019</v>
      </c>
      <c r="H300" s="17">
        <f>H301</f>
        <v>45063000</v>
      </c>
      <c r="I300" s="363">
        <f>H300/$Q$1</f>
        <v>5980887.9155882932</v>
      </c>
      <c r="J300" s="22">
        <f>H300/E300*100</f>
        <v>112.65750000000001</v>
      </c>
      <c r="K300" s="17">
        <f>K301</f>
        <v>13000000</v>
      </c>
      <c r="L300" s="363">
        <f>K300/$Q$1</f>
        <v>1725396.5093901386</v>
      </c>
      <c r="M300" s="22">
        <f>K300/H300*100</f>
        <v>28.84850098750638</v>
      </c>
      <c r="N300" s="17">
        <f>N301</f>
        <v>23000000</v>
      </c>
      <c r="O300" s="363">
        <f>N300/$Q$1</f>
        <v>3052624.5935363988</v>
      </c>
      <c r="P300" s="22">
        <f>N300/K300*100</f>
        <v>176.92307692307691</v>
      </c>
    </row>
    <row r="301" spans="1:16" ht="12.75">
      <c r="A301" s="252">
        <v>386</v>
      </c>
      <c r="B301" s="16" t="s">
        <v>131</v>
      </c>
      <c r="C301" s="17">
        <f t="shared" si="134"/>
        <v>56505726</v>
      </c>
      <c r="D301" s="17">
        <f>C301/$Q$1</f>
        <v>7499598.6462273542</v>
      </c>
      <c r="E301" s="17">
        <f t="shared" si="134"/>
        <v>40000000</v>
      </c>
      <c r="F301" s="17">
        <f>E301/$Q$1</f>
        <v>5308912.3365850421</v>
      </c>
      <c r="G301" s="22">
        <f>E301/C301*100</f>
        <v>70.7892860274019</v>
      </c>
      <c r="H301" s="17">
        <f>H302</f>
        <v>45063000</v>
      </c>
      <c r="I301" s="363">
        <f>H301/$Q$1</f>
        <v>5980887.9155882932</v>
      </c>
      <c r="J301" s="22">
        <f>H301/E301*100</f>
        <v>112.65750000000001</v>
      </c>
      <c r="K301" s="17">
        <f>K302</f>
        <v>13000000</v>
      </c>
      <c r="L301" s="363">
        <f>K301/$Q$1</f>
        <v>1725396.5093901386</v>
      </c>
      <c r="M301" s="22">
        <f>K301/H301*100</f>
        <v>28.84850098750638</v>
      </c>
      <c r="N301" s="17">
        <f>N302</f>
        <v>23000000</v>
      </c>
      <c r="O301" s="363">
        <f>N301/$Q$1</f>
        <v>3052624.5935363988</v>
      </c>
      <c r="P301" s="22">
        <f>N301/K301*100</f>
        <v>176.92307692307691</v>
      </c>
    </row>
    <row r="302" spans="1:16" ht="25.5">
      <c r="A302" s="253">
        <v>3861</v>
      </c>
      <c r="B302" s="182" t="s">
        <v>207</v>
      </c>
      <c r="C302" s="7">
        <v>56505726</v>
      </c>
      <c r="D302" s="7">
        <f>C302/$Q$1</f>
        <v>7499598.6462273542</v>
      </c>
      <c r="E302" s="18">
        <v>40000000</v>
      </c>
      <c r="F302" s="18">
        <f>E302/$Q$1</f>
        <v>5308912.3365850421</v>
      </c>
      <c r="G302" s="183">
        <f>E302/C302*100</f>
        <v>70.7892860274019</v>
      </c>
      <c r="H302" s="18">
        <v>45063000</v>
      </c>
      <c r="I302" s="355">
        <f>H302/$Q$1</f>
        <v>5980887.9155882932</v>
      </c>
      <c r="J302" s="183">
        <f>H302/E302*100</f>
        <v>112.65750000000001</v>
      </c>
      <c r="K302" s="18">
        <v>13000000</v>
      </c>
      <c r="L302" s="355">
        <f>K302/$Q$1</f>
        <v>1725396.5093901386</v>
      </c>
      <c r="M302" s="183">
        <f>K302/H302*100</f>
        <v>28.84850098750638</v>
      </c>
      <c r="N302" s="18">
        <v>23000000</v>
      </c>
      <c r="O302" s="355">
        <f>N302/$Q$1</f>
        <v>3052624.5935363988</v>
      </c>
      <c r="P302" s="183">
        <f>N302/K302*100</f>
        <v>176.92307692307691</v>
      </c>
    </row>
    <row r="303" spans="1:16" ht="12.75">
      <c r="A303" s="79"/>
      <c r="B303" s="185"/>
      <c r="C303" s="4"/>
      <c r="D303" s="4"/>
      <c r="E303" s="4"/>
      <c r="F303" s="4"/>
      <c r="G303" s="183"/>
      <c r="H303" s="4"/>
      <c r="I303" s="352"/>
      <c r="J303" s="21"/>
      <c r="K303" s="4"/>
      <c r="L303" s="352"/>
      <c r="M303" s="21"/>
      <c r="N303" s="4"/>
      <c r="O303" s="352"/>
      <c r="P303" s="21"/>
    </row>
    <row r="304" spans="1:16" ht="12.75">
      <c r="A304" s="79" t="s">
        <v>245</v>
      </c>
      <c r="B304" s="6" t="s">
        <v>227</v>
      </c>
      <c r="C304" s="2">
        <f t="shared" ref="C304:E306" si="135">C305</f>
        <v>21821299</v>
      </c>
      <c r="D304" s="2">
        <f>C304/$Q$1</f>
        <v>2896184.0865352708</v>
      </c>
      <c r="E304" s="2">
        <f t="shared" si="135"/>
        <v>11500000</v>
      </c>
      <c r="F304" s="2">
        <f>E304/$Q$1</f>
        <v>1526312.2967681994</v>
      </c>
      <c r="G304" s="22">
        <f>E304/C304*100</f>
        <v>52.70080392555915</v>
      </c>
      <c r="H304" s="2">
        <f>H305</f>
        <v>11500000</v>
      </c>
      <c r="I304" s="346">
        <f>H304/$Q$1</f>
        <v>1526312.2967681994</v>
      </c>
      <c r="J304" s="21">
        <f>H304/E304*100</f>
        <v>100</v>
      </c>
      <c r="K304" s="2">
        <f>K305</f>
        <v>11500000</v>
      </c>
      <c r="L304" s="346">
        <f>K304/$Q$1</f>
        <v>1526312.2967681994</v>
      </c>
      <c r="M304" s="21">
        <f>K304/H304*100</f>
        <v>100</v>
      </c>
      <c r="N304" s="2">
        <f>N305</f>
        <v>11500000</v>
      </c>
      <c r="O304" s="346">
        <f>N304/$Q$1</f>
        <v>1526312.2967681994</v>
      </c>
      <c r="P304" s="21">
        <f>N304/K304*100</f>
        <v>100</v>
      </c>
    </row>
    <row r="305" spans="1:16" ht="12.75">
      <c r="A305" s="79">
        <v>36</v>
      </c>
      <c r="B305" s="6" t="s">
        <v>130</v>
      </c>
      <c r="C305" s="2">
        <f t="shared" si="135"/>
        <v>21821299</v>
      </c>
      <c r="D305" s="2">
        <f>C305/$Q$1</f>
        <v>2896184.0865352708</v>
      </c>
      <c r="E305" s="2">
        <f t="shared" si="135"/>
        <v>11500000</v>
      </c>
      <c r="F305" s="2">
        <f>E305/$Q$1</f>
        <v>1526312.2967681994</v>
      </c>
      <c r="G305" s="22">
        <f>E305/C305*100</f>
        <v>52.70080392555915</v>
      </c>
      <c r="H305" s="2">
        <f>H306</f>
        <v>11500000</v>
      </c>
      <c r="I305" s="346">
        <f>H305/$Q$1</f>
        <v>1526312.2967681994</v>
      </c>
      <c r="J305" s="21">
        <f>H305/E305*100</f>
        <v>100</v>
      </c>
      <c r="K305" s="2">
        <f>K306</f>
        <v>11500000</v>
      </c>
      <c r="L305" s="346">
        <f>K305/$Q$1</f>
        <v>1526312.2967681994</v>
      </c>
      <c r="M305" s="21">
        <f>K305/H305*100</f>
        <v>100</v>
      </c>
      <c r="N305" s="2">
        <f>N306</f>
        <v>11500000</v>
      </c>
      <c r="O305" s="346">
        <f>N305/$Q$1</f>
        <v>1526312.2967681994</v>
      </c>
      <c r="P305" s="21">
        <f>N305/K305*100</f>
        <v>100</v>
      </c>
    </row>
    <row r="306" spans="1:16" ht="12.75">
      <c r="A306" s="79">
        <v>363</v>
      </c>
      <c r="B306" s="6" t="s">
        <v>147</v>
      </c>
      <c r="C306" s="2">
        <f t="shared" si="135"/>
        <v>21821299</v>
      </c>
      <c r="D306" s="2">
        <f>C306/$Q$1</f>
        <v>2896184.0865352708</v>
      </c>
      <c r="E306" s="2">
        <f t="shared" si="135"/>
        <v>11500000</v>
      </c>
      <c r="F306" s="2">
        <f>E306/$Q$1</f>
        <v>1526312.2967681994</v>
      </c>
      <c r="G306" s="22">
        <f>E306/C306*100</f>
        <v>52.70080392555915</v>
      </c>
      <c r="H306" s="2">
        <f>H307</f>
        <v>11500000</v>
      </c>
      <c r="I306" s="346">
        <f>H306/$Q$1</f>
        <v>1526312.2967681994</v>
      </c>
      <c r="J306" s="21">
        <f>H306/E306*100</f>
        <v>100</v>
      </c>
      <c r="K306" s="2">
        <f>K307</f>
        <v>11500000</v>
      </c>
      <c r="L306" s="346">
        <f>K306/$Q$1</f>
        <v>1526312.2967681994</v>
      </c>
      <c r="M306" s="21">
        <f>K306/H306*100</f>
        <v>100</v>
      </c>
      <c r="N306" s="2">
        <f>N307</f>
        <v>11500000</v>
      </c>
      <c r="O306" s="346">
        <f>N306/$Q$1</f>
        <v>1526312.2967681994</v>
      </c>
      <c r="P306" s="21">
        <f>N306/K306*100</f>
        <v>100</v>
      </c>
    </row>
    <row r="307" spans="1:16" ht="12.75">
      <c r="A307" s="254">
        <v>3632</v>
      </c>
      <c r="B307" s="255" t="s">
        <v>146</v>
      </c>
      <c r="C307" s="152">
        <v>21821299</v>
      </c>
      <c r="D307" s="152">
        <f>C307/$Q$1</f>
        <v>2896184.0865352708</v>
      </c>
      <c r="E307" s="152">
        <v>11500000</v>
      </c>
      <c r="F307" s="152">
        <f>E307/$Q$1</f>
        <v>1526312.2967681994</v>
      </c>
      <c r="G307" s="326">
        <f>E307/C307*100</f>
        <v>52.70080392555915</v>
      </c>
      <c r="H307" s="152">
        <v>11500000</v>
      </c>
      <c r="I307" s="364">
        <f>H307/$Q$1</f>
        <v>1526312.2967681994</v>
      </c>
      <c r="J307" s="320">
        <f>H307/E307*100</f>
        <v>100</v>
      </c>
      <c r="K307" s="152">
        <v>11500000</v>
      </c>
      <c r="L307" s="364">
        <f>K307/$Q$1</f>
        <v>1526312.2967681994</v>
      </c>
      <c r="M307" s="320">
        <f>K307/H307*100</f>
        <v>100</v>
      </c>
      <c r="N307" s="152">
        <v>11500000</v>
      </c>
      <c r="O307" s="364">
        <f>N307/$Q$1</f>
        <v>1526312.2967681994</v>
      </c>
      <c r="P307" s="320">
        <f>N307/K307*100</f>
        <v>100</v>
      </c>
    </row>
    <row r="308" spans="1:16" ht="12.75">
      <c r="A308" s="256"/>
      <c r="B308" s="179"/>
      <c r="C308" s="180"/>
      <c r="D308" s="180"/>
      <c r="E308" s="180"/>
      <c r="F308" s="180"/>
      <c r="G308" s="181"/>
      <c r="H308" s="180"/>
      <c r="I308" s="385"/>
      <c r="J308" s="181"/>
      <c r="K308" s="180"/>
      <c r="L308" s="385"/>
      <c r="M308" s="181"/>
      <c r="N308" s="180"/>
      <c r="O308" s="385"/>
      <c r="P308" s="181"/>
    </row>
    <row r="309" spans="1:16" ht="12.75">
      <c r="A309" s="256"/>
      <c r="B309" s="179"/>
      <c r="C309" s="180"/>
      <c r="D309" s="180"/>
      <c r="E309" s="180"/>
      <c r="F309" s="180"/>
      <c r="G309" s="181"/>
      <c r="H309" s="180"/>
      <c r="I309" s="385"/>
      <c r="J309" s="181"/>
      <c r="K309" s="180"/>
      <c r="L309" s="385"/>
      <c r="M309" s="181"/>
      <c r="N309" s="180"/>
      <c r="O309" s="385"/>
      <c r="P309" s="181"/>
    </row>
    <row r="311" spans="1:16" ht="12.75">
      <c r="A311" s="257"/>
      <c r="B311" s="258"/>
      <c r="C311" s="170"/>
      <c r="D311" s="170"/>
      <c r="E311" s="170"/>
      <c r="F311" s="170"/>
      <c r="G311" s="171"/>
      <c r="H311" s="170"/>
      <c r="I311" s="360"/>
      <c r="K311" s="170"/>
      <c r="L311" s="360"/>
      <c r="N311" s="170"/>
      <c r="O311" s="360"/>
    </row>
    <row r="313" spans="1:16">
      <c r="A313" s="259"/>
      <c r="B313" s="260"/>
    </row>
    <row r="315" spans="1:16">
      <c r="A315" s="259"/>
      <c r="B315" s="260"/>
    </row>
    <row r="317" spans="1:16">
      <c r="A317" s="261"/>
      <c r="B317" s="262"/>
    </row>
    <row r="319" spans="1:16">
      <c r="A319" s="263"/>
      <c r="B319" s="264"/>
    </row>
    <row r="320" spans="1:16">
      <c r="A320" s="263"/>
      <c r="B320" s="264"/>
    </row>
    <row r="322" spans="1:2">
      <c r="A322" s="265"/>
      <c r="B322" s="266"/>
    </row>
    <row r="324" spans="1:2">
      <c r="A324" s="265"/>
      <c r="B324" s="266"/>
    </row>
    <row r="326" spans="1:2">
      <c r="A326" s="265"/>
      <c r="B326" s="266"/>
    </row>
    <row r="328" spans="1:2">
      <c r="A328" s="265"/>
      <c r="B328" s="266"/>
    </row>
    <row r="331" spans="1:2">
      <c r="A331" s="267"/>
      <c r="B331" s="266"/>
    </row>
    <row r="333" spans="1:2">
      <c r="A333" s="267"/>
      <c r="B333" s="266"/>
    </row>
    <row r="335" spans="1:2">
      <c r="A335" s="267"/>
      <c r="B335" s="268"/>
    </row>
    <row r="336" spans="1:2">
      <c r="A336" s="263"/>
      <c r="B336" s="264"/>
    </row>
    <row r="338" spans="1:2">
      <c r="A338" s="265"/>
      <c r="B338" s="266"/>
    </row>
    <row r="340" spans="1:2">
      <c r="A340" s="265"/>
      <c r="B340" s="266"/>
    </row>
    <row r="342" spans="1:2">
      <c r="A342" s="265"/>
      <c r="B342" s="266"/>
    </row>
    <row r="345" spans="1:2">
      <c r="A345" s="267"/>
      <c r="B345" s="266"/>
    </row>
    <row r="347" spans="1:2">
      <c r="A347" s="267"/>
      <c r="B347" s="266"/>
    </row>
    <row r="349" spans="1:2">
      <c r="A349" s="267"/>
      <c r="B349" s="268"/>
    </row>
    <row r="350" spans="1:2">
      <c r="A350" s="263"/>
      <c r="B350" s="264"/>
    </row>
    <row r="352" spans="1:2">
      <c r="A352" s="265"/>
      <c r="B352" s="266"/>
    </row>
    <row r="354" spans="1:2">
      <c r="A354" s="265"/>
      <c r="B354" s="266"/>
    </row>
    <row r="356" spans="1:2">
      <c r="A356" s="265"/>
      <c r="B356" s="266"/>
    </row>
    <row r="358" spans="1:2">
      <c r="A358" s="267"/>
      <c r="B358" s="266"/>
    </row>
    <row r="360" spans="1:2">
      <c r="A360" s="267"/>
      <c r="B360" s="268"/>
    </row>
    <row r="361" spans="1:2">
      <c r="A361" s="263"/>
      <c r="B361" s="264"/>
    </row>
    <row r="363" spans="1:2">
      <c r="A363" s="265"/>
      <c r="B363" s="266"/>
    </row>
    <row r="365" spans="1:2">
      <c r="A365" s="265"/>
      <c r="B365" s="266"/>
    </row>
    <row r="367" spans="1:2">
      <c r="A367" s="265"/>
      <c r="B367" s="266"/>
    </row>
    <row r="370" spans="1:2">
      <c r="A370" s="267"/>
      <c r="B370" s="266"/>
    </row>
    <row r="372" spans="1:2">
      <c r="A372" s="267"/>
      <c r="B372" s="266"/>
    </row>
    <row r="374" spans="1:2">
      <c r="A374" s="267"/>
      <c r="B374" s="269"/>
    </row>
    <row r="375" spans="1:2">
      <c r="A375" s="270"/>
      <c r="B375" s="264"/>
    </row>
    <row r="377" spans="1:2">
      <c r="A377" s="265"/>
      <c r="B377" s="266"/>
    </row>
    <row r="379" spans="1:2">
      <c r="A379" s="265"/>
      <c r="B379" s="266"/>
    </row>
    <row r="381" spans="1:2">
      <c r="A381" s="265"/>
      <c r="B381" s="266"/>
    </row>
    <row r="384" spans="1:2">
      <c r="A384" s="267"/>
      <c r="B384" s="266"/>
    </row>
    <row r="386" spans="1:2">
      <c r="A386" s="267"/>
      <c r="B386" s="266"/>
    </row>
    <row r="388" spans="1:2">
      <c r="A388" s="267"/>
      <c r="B388" s="268"/>
    </row>
    <row r="389" spans="1:2">
      <c r="A389" s="263"/>
      <c r="B389" s="264"/>
    </row>
    <row r="391" spans="1:2">
      <c r="A391" s="265"/>
      <c r="B391" s="266"/>
    </row>
    <row r="393" spans="1:2">
      <c r="A393" s="267"/>
      <c r="B393" s="268"/>
    </row>
    <row r="394" spans="1:2">
      <c r="A394" s="263"/>
      <c r="B394" s="264"/>
    </row>
    <row r="396" spans="1:2">
      <c r="A396" s="265"/>
      <c r="B396" s="266"/>
    </row>
    <row r="398" spans="1:2">
      <c r="A398" s="265"/>
      <c r="B398" s="266"/>
    </row>
    <row r="400" spans="1:2">
      <c r="A400" s="265"/>
      <c r="B400" s="266"/>
    </row>
    <row r="403" spans="1:2">
      <c r="A403" s="267"/>
      <c r="B403" s="266"/>
    </row>
    <row r="405" spans="1:2">
      <c r="A405" s="267"/>
      <c r="B405" s="266"/>
    </row>
    <row r="407" spans="1:2">
      <c r="A407" s="267"/>
      <c r="B407" s="268"/>
    </row>
    <row r="408" spans="1:2">
      <c r="A408" s="263"/>
      <c r="B408" s="264"/>
    </row>
    <row r="410" spans="1:2">
      <c r="A410" s="265"/>
      <c r="B410" s="266"/>
    </row>
    <row r="412" spans="1:2">
      <c r="A412" s="265"/>
      <c r="B412" s="266"/>
    </row>
    <row r="414" spans="1:2">
      <c r="A414" s="267"/>
      <c r="B414" s="268"/>
    </row>
    <row r="415" spans="1:2">
      <c r="A415" s="263"/>
      <c r="B415" s="264"/>
    </row>
    <row r="417" spans="1:2">
      <c r="A417" s="265"/>
      <c r="B417" s="266"/>
    </row>
    <row r="419" spans="1:2">
      <c r="A419" s="265"/>
      <c r="B419" s="266"/>
    </row>
    <row r="421" spans="1:2">
      <c r="A421" s="267"/>
      <c r="B421" s="268"/>
    </row>
    <row r="422" spans="1:2">
      <c r="A422" s="263"/>
      <c r="B422" s="264"/>
    </row>
    <row r="423" spans="1:2">
      <c r="A423" s="270"/>
      <c r="B423" s="264"/>
    </row>
    <row r="425" spans="1:2">
      <c r="A425" s="265"/>
      <c r="B425" s="266"/>
    </row>
    <row r="427" spans="1:2">
      <c r="A427" s="265"/>
      <c r="B427" s="266"/>
    </row>
    <row r="429" spans="1:2">
      <c r="A429" s="267"/>
      <c r="B429" s="268"/>
    </row>
    <row r="430" spans="1:2">
      <c r="A430" s="263"/>
      <c r="B430" s="264"/>
    </row>
    <row r="431" spans="1:2">
      <c r="A431" s="263"/>
      <c r="B431" s="264"/>
    </row>
    <row r="432" spans="1:2">
      <c r="A432" s="263"/>
      <c r="B432" s="264"/>
    </row>
    <row r="433" spans="1:2">
      <c r="A433" s="263"/>
      <c r="B433" s="264"/>
    </row>
    <row r="434" spans="1:2">
      <c r="A434" s="263"/>
      <c r="B434" s="264"/>
    </row>
    <row r="435" spans="1:2">
      <c r="A435" s="263"/>
      <c r="B435" s="264"/>
    </row>
    <row r="436" spans="1:2">
      <c r="A436" s="263"/>
      <c r="B436" s="264"/>
    </row>
    <row r="438" spans="1:2">
      <c r="A438" s="265"/>
      <c r="B438" s="266"/>
    </row>
    <row r="440" spans="1:2">
      <c r="A440" s="265"/>
      <c r="B440" s="266"/>
    </row>
    <row r="442" spans="1:2">
      <c r="A442" s="267"/>
      <c r="B442" s="268"/>
    </row>
    <row r="443" spans="1:2">
      <c r="A443" s="263"/>
      <c r="B443" s="264"/>
    </row>
    <row r="444" spans="1:2">
      <c r="A444" s="263"/>
      <c r="B444" s="264"/>
    </row>
    <row r="446" spans="1:2">
      <c r="A446" s="265"/>
      <c r="B446" s="266"/>
    </row>
    <row r="448" spans="1:2">
      <c r="A448" s="265"/>
      <c r="B448" s="266"/>
    </row>
    <row r="450" spans="1:2">
      <c r="A450" s="267"/>
      <c r="B450" s="268"/>
    </row>
    <row r="451" spans="1:2">
      <c r="A451" s="263"/>
      <c r="B451" s="264"/>
    </row>
    <row r="452" spans="1:2">
      <c r="A452" s="263"/>
      <c r="B452" s="264"/>
    </row>
    <row r="454" spans="1:2">
      <c r="A454" s="265"/>
      <c r="B454" s="266"/>
    </row>
    <row r="456" spans="1:2">
      <c r="A456" s="265"/>
      <c r="B456" s="266"/>
    </row>
    <row r="458" spans="1:2">
      <c r="A458" s="267"/>
      <c r="B458" s="268"/>
    </row>
    <row r="459" spans="1:2">
      <c r="A459" s="263"/>
      <c r="B459" s="264"/>
    </row>
    <row r="461" spans="1:2">
      <c r="A461" s="265"/>
      <c r="B461" s="266"/>
    </row>
    <row r="463" spans="1:2">
      <c r="A463" s="265"/>
      <c r="B463" s="266"/>
    </row>
    <row r="465" spans="1:2">
      <c r="A465" s="267"/>
      <c r="B465" s="268"/>
    </row>
    <row r="466" spans="1:2">
      <c r="A466" s="263"/>
      <c r="B466" s="264"/>
    </row>
    <row r="467" spans="1:2">
      <c r="A467" s="263"/>
      <c r="B467" s="264"/>
    </row>
    <row r="469" spans="1:2">
      <c r="A469" s="265"/>
      <c r="B469" s="266"/>
    </row>
    <row r="471" spans="1:2">
      <c r="A471" s="265"/>
      <c r="B471" s="266"/>
    </row>
    <row r="473" spans="1:2">
      <c r="A473" s="267"/>
      <c r="B473" s="268"/>
    </row>
    <row r="474" spans="1:2">
      <c r="A474" s="263"/>
      <c r="B474" s="264"/>
    </row>
    <row r="476" spans="1:2">
      <c r="A476" s="265"/>
      <c r="B476" s="266"/>
    </row>
    <row r="478" spans="1:2">
      <c r="A478" s="265"/>
      <c r="B478" s="266"/>
    </row>
    <row r="480" spans="1:2">
      <c r="A480" s="267"/>
      <c r="B480" s="268"/>
    </row>
    <row r="481" spans="1:2">
      <c r="A481" s="263"/>
      <c r="B481" s="264"/>
    </row>
    <row r="482" spans="1:2">
      <c r="A482" s="263"/>
      <c r="B482" s="264"/>
    </row>
    <row r="484" spans="1:2">
      <c r="A484" s="265"/>
      <c r="B484" s="266"/>
    </row>
    <row r="486" spans="1:2">
      <c r="A486" s="265"/>
      <c r="B486" s="266"/>
    </row>
    <row r="488" spans="1:2">
      <c r="A488" s="267"/>
      <c r="B488" s="268"/>
    </row>
    <row r="489" spans="1:2">
      <c r="A489" s="263"/>
      <c r="B489" s="264"/>
    </row>
    <row r="491" spans="1:2">
      <c r="A491" s="265"/>
      <c r="B491" s="266"/>
    </row>
    <row r="493" spans="1:2">
      <c r="A493" s="265"/>
      <c r="B493" s="266"/>
    </row>
    <row r="495" spans="1:2">
      <c r="A495" s="267"/>
      <c r="B495" s="268"/>
    </row>
    <row r="496" spans="1:2">
      <c r="A496" s="263"/>
      <c r="B496" s="264"/>
    </row>
    <row r="498" spans="1:2">
      <c r="A498" s="265"/>
      <c r="B498" s="266"/>
    </row>
    <row r="500" spans="1:2">
      <c r="A500" s="265"/>
      <c r="B500" s="266"/>
    </row>
    <row r="502" spans="1:2">
      <c r="A502" s="267"/>
      <c r="B502" s="268"/>
    </row>
    <row r="503" spans="1:2">
      <c r="A503" s="263"/>
      <c r="B503" s="264"/>
    </row>
    <row r="505" spans="1:2">
      <c r="A505" s="265"/>
      <c r="B505" s="266"/>
    </row>
    <row r="507" spans="1:2">
      <c r="A507" s="265"/>
      <c r="B507" s="266"/>
    </row>
    <row r="509" spans="1:2">
      <c r="A509" s="267"/>
      <c r="B509" s="268"/>
    </row>
    <row r="510" spans="1:2">
      <c r="A510" s="263"/>
      <c r="B510" s="264"/>
    </row>
    <row r="512" spans="1:2">
      <c r="A512" s="265"/>
      <c r="B512" s="266"/>
    </row>
    <row r="514" spans="1:2">
      <c r="A514" s="265"/>
      <c r="B514" s="266"/>
    </row>
    <row r="516" spans="1:2">
      <c r="A516" s="267"/>
      <c r="B516" s="268"/>
    </row>
    <row r="517" spans="1:2">
      <c r="A517" s="263"/>
      <c r="B517" s="264"/>
    </row>
    <row r="519" spans="1:2">
      <c r="A519" s="265"/>
      <c r="B519" s="266"/>
    </row>
    <row r="521" spans="1:2">
      <c r="A521" s="265"/>
      <c r="B521" s="266"/>
    </row>
    <row r="523" spans="1:2">
      <c r="A523" s="267"/>
      <c r="B523" s="268"/>
    </row>
    <row r="524" spans="1:2">
      <c r="A524" s="263"/>
      <c r="B524" s="264"/>
    </row>
    <row r="526" spans="1:2">
      <c r="A526" s="265"/>
      <c r="B526" s="266"/>
    </row>
    <row r="528" spans="1:2">
      <c r="A528" s="265"/>
      <c r="B528" s="266"/>
    </row>
    <row r="530" spans="1:2">
      <c r="A530" s="267"/>
      <c r="B530" s="268"/>
    </row>
    <row r="531" spans="1:2">
      <c r="A531" s="263"/>
      <c r="B531" s="264"/>
    </row>
    <row r="533" spans="1:2">
      <c r="A533" s="265"/>
      <c r="B533" s="266"/>
    </row>
    <row r="535" spans="1:2">
      <c r="A535" s="265"/>
      <c r="B535" s="266"/>
    </row>
    <row r="537" spans="1:2">
      <c r="A537" s="267"/>
      <c r="B537" s="268"/>
    </row>
    <row r="538" spans="1:2">
      <c r="A538" s="263"/>
      <c r="B538" s="264"/>
    </row>
    <row r="539" spans="1:2">
      <c r="A539" s="263"/>
      <c r="B539" s="264"/>
    </row>
    <row r="540" spans="1:2">
      <c r="A540" s="265"/>
      <c r="B540" s="266"/>
    </row>
    <row r="542" spans="1:2">
      <c r="A542" s="265"/>
      <c r="B542" s="266"/>
    </row>
    <row r="544" spans="1:2">
      <c r="A544" s="267"/>
      <c r="B544" s="268"/>
    </row>
    <row r="545" spans="1:2">
      <c r="A545" s="263"/>
      <c r="B545" s="264"/>
    </row>
    <row r="546" spans="1:2">
      <c r="A546" s="263"/>
      <c r="B546" s="264"/>
    </row>
    <row r="548" spans="1:2">
      <c r="A548" s="265"/>
      <c r="B548" s="266"/>
    </row>
    <row r="550" spans="1:2">
      <c r="A550" s="265"/>
      <c r="B550" s="266"/>
    </row>
    <row r="552" spans="1:2">
      <c r="A552" s="267"/>
      <c r="B552" s="268"/>
    </row>
    <row r="553" spans="1:2">
      <c r="A553" s="263"/>
      <c r="B553" s="264"/>
    </row>
    <row r="555" spans="1:2">
      <c r="A555" s="265"/>
      <c r="B555" s="266"/>
    </row>
    <row r="557" spans="1:2">
      <c r="A557" s="265"/>
      <c r="B557" s="266"/>
    </row>
    <row r="559" spans="1:2">
      <c r="A559" s="267"/>
      <c r="B559" s="268"/>
    </row>
    <row r="560" spans="1:2">
      <c r="A560" s="263"/>
      <c r="B560" s="264"/>
    </row>
    <row r="562" spans="1:2">
      <c r="A562" s="265"/>
      <c r="B562" s="266"/>
    </row>
    <row r="564" spans="1:2">
      <c r="A564" s="265"/>
      <c r="B564" s="266"/>
    </row>
    <row r="566" spans="1:2">
      <c r="A566" s="267"/>
      <c r="B566" s="268"/>
    </row>
    <row r="567" spans="1:2">
      <c r="A567" s="263"/>
      <c r="B567" s="264"/>
    </row>
    <row r="569" spans="1:2">
      <c r="A569" s="265"/>
      <c r="B569" s="266"/>
    </row>
    <row r="571" spans="1:2">
      <c r="A571" s="265"/>
      <c r="B571" s="266"/>
    </row>
    <row r="573" spans="1:2">
      <c r="A573" s="267"/>
      <c r="B573" s="268"/>
    </row>
    <row r="574" spans="1:2">
      <c r="A574" s="263"/>
      <c r="B574" s="264"/>
    </row>
    <row r="576" spans="1:2">
      <c r="A576" s="265"/>
      <c r="B576" s="266"/>
    </row>
    <row r="578" spans="1:2">
      <c r="A578" s="265"/>
      <c r="B578" s="266"/>
    </row>
    <row r="580" spans="1:2">
      <c r="A580" s="267"/>
      <c r="B580" s="268"/>
    </row>
    <row r="581" spans="1:2">
      <c r="A581" s="263"/>
      <c r="B581" s="264"/>
    </row>
    <row r="583" spans="1:2">
      <c r="A583" s="265"/>
      <c r="B583" s="266"/>
    </row>
    <row r="585" spans="1:2">
      <c r="A585" s="265"/>
      <c r="B585" s="266"/>
    </row>
    <row r="587" spans="1:2">
      <c r="A587" s="267"/>
      <c r="B587" s="268"/>
    </row>
    <row r="588" spans="1:2">
      <c r="A588" s="263"/>
      <c r="B588" s="264"/>
    </row>
    <row r="590" spans="1:2">
      <c r="A590" s="265"/>
      <c r="B590" s="266"/>
    </row>
    <row r="592" spans="1:2">
      <c r="A592" s="265"/>
      <c r="B592" s="266"/>
    </row>
    <row r="594" spans="1:2">
      <c r="A594" s="267"/>
      <c r="B594" s="268"/>
    </row>
    <row r="595" spans="1:2">
      <c r="A595" s="263"/>
      <c r="B595" s="264"/>
    </row>
    <row r="597" spans="1:2">
      <c r="A597" s="265"/>
      <c r="B597" s="266"/>
    </row>
    <row r="599" spans="1:2">
      <c r="A599" s="265"/>
      <c r="B599" s="266"/>
    </row>
    <row r="601" spans="1:2">
      <c r="A601" s="267"/>
      <c r="B601" s="268"/>
    </row>
    <row r="602" spans="1:2">
      <c r="A602" s="263"/>
      <c r="B602" s="264"/>
    </row>
    <row r="604" spans="1:2">
      <c r="A604" s="265"/>
      <c r="B604" s="266"/>
    </row>
    <row r="606" spans="1:2">
      <c r="A606" s="265"/>
      <c r="B606" s="266"/>
    </row>
    <row r="607" spans="1:2">
      <c r="A607" s="265"/>
      <c r="B607" s="266"/>
    </row>
    <row r="608" spans="1:2">
      <c r="A608" s="271"/>
      <c r="B608" s="269"/>
    </row>
    <row r="609" spans="1:2">
      <c r="A609" s="263"/>
      <c r="B609" s="264"/>
    </row>
    <row r="611" spans="1:2">
      <c r="A611" s="265"/>
      <c r="B611" s="271"/>
    </row>
    <row r="613" spans="1:2">
      <c r="A613" s="265"/>
      <c r="B613" s="271"/>
    </row>
    <row r="615" spans="1:2">
      <c r="A615" s="267"/>
      <c r="B615" s="268"/>
    </row>
    <row r="616" spans="1:2">
      <c r="A616" s="263"/>
      <c r="B616" s="264"/>
    </row>
    <row r="618" spans="1:2">
      <c r="A618" s="265"/>
      <c r="B618" s="266"/>
    </row>
    <row r="620" spans="1:2">
      <c r="A620" s="265"/>
      <c r="B620" s="266"/>
    </row>
    <row r="622" spans="1:2">
      <c r="A622" s="267"/>
      <c r="B622" s="268"/>
    </row>
    <row r="623" spans="1:2">
      <c r="A623" s="257"/>
      <c r="B623" s="258"/>
    </row>
    <row r="625" spans="1:2">
      <c r="A625" s="259"/>
      <c r="B625" s="260"/>
    </row>
    <row r="627" spans="1:2">
      <c r="A627" s="259"/>
      <c r="B627" s="260"/>
    </row>
    <row r="629" spans="1:2">
      <c r="A629" s="261"/>
      <c r="B629" s="262"/>
    </row>
    <row r="630" spans="1:2">
      <c r="A630" s="257"/>
      <c r="B630" s="258"/>
    </row>
    <row r="632" spans="1:2">
      <c r="A632" s="259"/>
      <c r="B632" s="260"/>
    </row>
    <row r="634" spans="1:2">
      <c r="A634" s="259"/>
      <c r="B634" s="260"/>
    </row>
    <row r="636" spans="1:2">
      <c r="A636" s="261"/>
      <c r="B636" s="262"/>
    </row>
    <row r="637" spans="1:2">
      <c r="A637" s="257"/>
      <c r="B637" s="258"/>
    </row>
    <row r="639" spans="1:2">
      <c r="A639" s="259"/>
      <c r="B639" s="260"/>
    </row>
    <row r="641" spans="1:2">
      <c r="A641" s="259"/>
      <c r="B641" s="260"/>
    </row>
    <row r="643" spans="1:2">
      <c r="A643" s="259"/>
      <c r="B643" s="260"/>
    </row>
    <row r="645" spans="1:2">
      <c r="A645" s="265"/>
      <c r="B645" s="266"/>
    </row>
    <row r="648" spans="1:2">
      <c r="A648" s="267"/>
      <c r="B648" s="266"/>
    </row>
    <row r="650" spans="1:2">
      <c r="A650" s="267"/>
      <c r="B650" s="266"/>
    </row>
    <row r="652" spans="1:2">
      <c r="A652" s="267"/>
      <c r="B652" s="268"/>
    </row>
    <row r="653" spans="1:2">
      <c r="A653" s="263"/>
      <c r="B653" s="264"/>
    </row>
    <row r="655" spans="1:2">
      <c r="A655" s="265"/>
      <c r="B655" s="266"/>
    </row>
    <row r="657" spans="1:2">
      <c r="A657" s="267"/>
      <c r="B657" s="268"/>
    </row>
    <row r="658" spans="1:2">
      <c r="A658" s="263"/>
      <c r="B658" s="264"/>
    </row>
    <row r="660" spans="1:2">
      <c r="A660" s="265"/>
      <c r="B660" s="266"/>
    </row>
    <row r="662" spans="1:2">
      <c r="A662" s="265"/>
      <c r="B662" s="266"/>
    </row>
    <row r="664" spans="1:2">
      <c r="A664" s="265"/>
      <c r="B664" s="266"/>
    </row>
    <row r="667" spans="1:2">
      <c r="A667" s="267"/>
      <c r="B667" s="266"/>
    </row>
    <row r="669" spans="1:2">
      <c r="A669" s="271"/>
      <c r="B669" s="271"/>
    </row>
    <row r="671" spans="1:2">
      <c r="A671" s="271"/>
      <c r="B671" s="269"/>
    </row>
    <row r="672" spans="1:2">
      <c r="A672" s="270"/>
      <c r="B672" s="264"/>
    </row>
    <row r="673" spans="1:2">
      <c r="A673" s="263"/>
      <c r="B673" s="264"/>
    </row>
    <row r="674" spans="1:2">
      <c r="A674" s="265"/>
      <c r="B674" s="266"/>
    </row>
    <row r="675" spans="1:2">
      <c r="A675" s="263"/>
      <c r="B675" s="264"/>
    </row>
    <row r="676" spans="1:2">
      <c r="A676" s="271"/>
      <c r="B676" s="269"/>
    </row>
    <row r="677" spans="1:2">
      <c r="A677" s="270"/>
      <c r="B677" s="270"/>
    </row>
    <row r="678" spans="1:2">
      <c r="A678" s="270"/>
      <c r="B678" s="270"/>
    </row>
    <row r="679" spans="1:2">
      <c r="A679" s="265"/>
      <c r="B679" s="266"/>
    </row>
    <row r="681" spans="1:2">
      <c r="A681" s="274"/>
    </row>
    <row r="682" spans="1:2">
      <c r="A682" s="272"/>
    </row>
    <row r="683" spans="1:2">
      <c r="A683" s="173"/>
      <c r="B683" s="174"/>
    </row>
    <row r="684" spans="1:2">
      <c r="B684" s="166"/>
    </row>
    <row r="685" spans="1:2">
      <c r="A685" s="259"/>
      <c r="B685" s="272"/>
    </row>
    <row r="686" spans="1:2">
      <c r="A686" s="274"/>
    </row>
    <row r="687" spans="1:2">
      <c r="A687" s="272"/>
    </row>
    <row r="688" spans="1:2">
      <c r="A688" s="176"/>
      <c r="B688" s="166"/>
    </row>
    <row r="689" spans="1:2">
      <c r="A689" s="176"/>
      <c r="B689" s="166"/>
    </row>
    <row r="690" spans="1:2">
      <c r="A690" s="259"/>
      <c r="B690" s="272"/>
    </row>
    <row r="691" spans="1:2">
      <c r="A691" s="274"/>
    </row>
    <row r="692" spans="1:2">
      <c r="A692" s="272"/>
    </row>
    <row r="693" spans="1:2">
      <c r="A693" s="176"/>
      <c r="B693" s="166"/>
    </row>
    <row r="694" spans="1:2">
      <c r="A694" s="176"/>
      <c r="B694" s="166"/>
    </row>
    <row r="695" spans="1:2">
      <c r="A695" s="259"/>
      <c r="B695" s="272"/>
    </row>
    <row r="696" spans="1:2">
      <c r="A696" s="274"/>
    </row>
    <row r="697" spans="1:2">
      <c r="A697" s="272"/>
    </row>
    <row r="698" spans="1:2">
      <c r="A698" s="176"/>
      <c r="B698" s="166"/>
    </row>
    <row r="699" spans="1:2">
      <c r="A699" s="272"/>
    </row>
    <row r="700" spans="1:2">
      <c r="A700" s="259"/>
      <c r="B700" s="272"/>
    </row>
    <row r="701" spans="1:2">
      <c r="A701" s="272"/>
    </row>
    <row r="702" spans="1:2">
      <c r="A702" s="272"/>
    </row>
    <row r="703" spans="1:2">
      <c r="A703" s="176"/>
      <c r="B703" s="166"/>
    </row>
    <row r="704" spans="1:2">
      <c r="A704" s="272"/>
    </row>
    <row r="705" spans="1:2">
      <c r="A705" s="272"/>
    </row>
    <row r="706" spans="1:2">
      <c r="A706" s="176"/>
      <c r="B706" s="166"/>
    </row>
    <row r="707" spans="1:2">
      <c r="A707" s="272"/>
    </row>
    <row r="708" spans="1:2">
      <c r="A708" s="272"/>
    </row>
    <row r="709" spans="1:2">
      <c r="A709" s="176"/>
      <c r="B709" s="166"/>
    </row>
    <row r="710" spans="1:2">
      <c r="A710" s="176"/>
      <c r="B710" s="166"/>
    </row>
    <row r="711" spans="1:2">
      <c r="A711" s="176"/>
      <c r="B711" s="166"/>
    </row>
    <row r="712" spans="1:2">
      <c r="A712" s="272"/>
    </row>
    <row r="713" spans="1:2">
      <c r="A713" s="272"/>
    </row>
    <row r="714" spans="1:2">
      <c r="A714" s="176"/>
      <c r="B714" s="177"/>
    </row>
    <row r="715" spans="1:2">
      <c r="A715" s="272"/>
    </row>
    <row r="716" spans="1:2">
      <c r="A716" s="272"/>
    </row>
    <row r="717" spans="1:2">
      <c r="A717" s="176"/>
      <c r="B717" s="166"/>
    </row>
    <row r="718" spans="1:2">
      <c r="A718" s="272"/>
    </row>
    <row r="719" spans="1:2">
      <c r="A719" s="272"/>
    </row>
    <row r="720" spans="1:2">
      <c r="A720" s="176"/>
      <c r="B720" s="166"/>
    </row>
    <row r="721" spans="1:2">
      <c r="A721" s="272"/>
    </row>
    <row r="722" spans="1:2">
      <c r="A722" s="272"/>
    </row>
    <row r="723" spans="1:2">
      <c r="A723" s="176"/>
      <c r="B723" s="166"/>
    </row>
    <row r="724" spans="1:2">
      <c r="A724" s="272"/>
    </row>
    <row r="725" spans="1:2">
      <c r="A725" s="272"/>
    </row>
    <row r="726" spans="1:2">
      <c r="A726" s="176"/>
      <c r="B726" s="166"/>
    </row>
    <row r="727" spans="1:2">
      <c r="A727" s="272"/>
    </row>
    <row r="728" spans="1:2">
      <c r="A728" s="272"/>
    </row>
    <row r="729" spans="1:2">
      <c r="A729" s="176"/>
      <c r="B729" s="166"/>
    </row>
    <row r="730" spans="1:2">
      <c r="A730" s="272"/>
    </row>
    <row r="731" spans="1:2">
      <c r="A731" s="272"/>
    </row>
    <row r="732" spans="1:2">
      <c r="A732" s="176"/>
      <c r="B732" s="166"/>
    </row>
    <row r="733" spans="1:2">
      <c r="A733" s="272"/>
    </row>
    <row r="734" spans="1:2">
      <c r="A734" s="272"/>
    </row>
    <row r="735" spans="1:2">
      <c r="A735" s="176"/>
      <c r="B735" s="166"/>
    </row>
    <row r="736" spans="1:2">
      <c r="A736" s="272"/>
    </row>
    <row r="737" spans="1:2">
      <c r="A737" s="272"/>
    </row>
    <row r="738" spans="1:2">
      <c r="A738" s="176"/>
      <c r="B738" s="166"/>
    </row>
    <row r="739" spans="1:2">
      <c r="A739" s="272"/>
    </row>
    <row r="740" spans="1:2">
      <c r="A740" s="272"/>
    </row>
    <row r="741" spans="1:2">
      <c r="A741" s="176"/>
      <c r="B741" s="166"/>
    </row>
    <row r="742" spans="1:2">
      <c r="B742" s="166"/>
    </row>
    <row r="743" spans="1:2">
      <c r="A743" s="272"/>
    </row>
    <row r="744" spans="1:2">
      <c r="A744" s="176"/>
      <c r="B744" s="166"/>
    </row>
    <row r="745" spans="1:2">
      <c r="A745" s="176"/>
      <c r="B745" s="166"/>
    </row>
    <row r="746" spans="1:2">
      <c r="A746" s="272"/>
    </row>
    <row r="747" spans="1:2">
      <c r="A747" s="176"/>
      <c r="B747" s="166"/>
    </row>
    <row r="748" spans="1:2">
      <c r="A748" s="176"/>
      <c r="B748" s="166"/>
    </row>
    <row r="749" spans="1:2">
      <c r="A749" s="259"/>
      <c r="B749" s="272"/>
    </row>
    <row r="750" spans="1:2">
      <c r="A750" s="176"/>
      <c r="B750" s="166"/>
    </row>
    <row r="751" spans="1:2">
      <c r="A751" s="272"/>
    </row>
    <row r="752" spans="1:2">
      <c r="A752" s="272"/>
      <c r="B752" s="272"/>
    </row>
    <row r="753" spans="1:2">
      <c r="A753" s="272"/>
      <c r="B753" s="272"/>
    </row>
    <row r="754" spans="1:2">
      <c r="A754" s="272"/>
    </row>
    <row r="755" spans="1:2">
      <c r="A755" s="176"/>
      <c r="B755" s="166"/>
    </row>
    <row r="756" spans="1:2">
      <c r="A756" s="272"/>
      <c r="B756" s="272"/>
    </row>
    <row r="757" spans="1:2">
      <c r="A757" s="272"/>
    </row>
    <row r="758" spans="1:2">
      <c r="A758" s="176"/>
      <c r="B758" s="166"/>
    </row>
    <row r="759" spans="1:2">
      <c r="A759" s="272"/>
      <c r="B759" s="272"/>
    </row>
    <row r="760" spans="1:2">
      <c r="A760" s="272"/>
    </row>
    <row r="761" spans="1:2">
      <c r="A761" s="176"/>
      <c r="B761" s="166"/>
    </row>
    <row r="762" spans="1:2">
      <c r="A762" s="272"/>
      <c r="B762" s="272"/>
    </row>
    <row r="763" spans="1:2">
      <c r="A763" s="272"/>
    </row>
    <row r="764" spans="1:2">
      <c r="A764" s="176"/>
      <c r="B764" s="166"/>
    </row>
    <row r="765" spans="1:2">
      <c r="A765" s="272"/>
    </row>
    <row r="766" spans="1:2">
      <c r="A766" s="272"/>
    </row>
    <row r="767" spans="1:2">
      <c r="A767" s="176"/>
      <c r="B767" s="166"/>
    </row>
    <row r="768" spans="1:2">
      <c r="A768" s="272"/>
    </row>
    <row r="769" spans="1:2">
      <c r="A769" s="272"/>
    </row>
    <row r="770" spans="1:2">
      <c r="A770" s="176"/>
      <c r="B770" s="166"/>
    </row>
    <row r="771" spans="1:2">
      <c r="A771" s="272"/>
    </row>
    <row r="772" spans="1:2">
      <c r="A772" s="272"/>
      <c r="B772" s="176"/>
    </row>
    <row r="773" spans="1:2">
      <c r="A773" s="176"/>
      <c r="B773" s="166"/>
    </row>
    <row r="774" spans="1:2">
      <c r="A774" s="176"/>
      <c r="B774" s="166"/>
    </row>
    <row r="775" spans="1:2">
      <c r="A775" s="176"/>
      <c r="B775" s="166"/>
    </row>
    <row r="776" spans="1:2">
      <c r="A776" s="272"/>
    </row>
    <row r="777" spans="1:2">
      <c r="A777" s="272"/>
    </row>
    <row r="778" spans="1:2">
      <c r="A778" s="176"/>
      <c r="B778" s="166"/>
    </row>
    <row r="779" spans="1:2">
      <c r="A779" s="272"/>
    </row>
    <row r="780" spans="1:2">
      <c r="A780" s="272"/>
    </row>
    <row r="781" spans="1:2">
      <c r="A781" s="176"/>
      <c r="B781" s="166"/>
    </row>
    <row r="782" spans="1:2">
      <c r="A782" s="176"/>
      <c r="B782" s="166"/>
    </row>
    <row r="783" spans="1:2">
      <c r="A783" s="176"/>
      <c r="B783" s="166"/>
    </row>
    <row r="784" spans="1:2">
      <c r="A784" s="176"/>
      <c r="B784" s="166"/>
    </row>
    <row r="785" spans="1:2">
      <c r="A785" s="176"/>
      <c r="B785" s="166"/>
    </row>
    <row r="786" spans="1:2">
      <c r="A786" s="176"/>
      <c r="B786" s="166"/>
    </row>
    <row r="787" spans="1:2">
      <c r="A787" s="272"/>
    </row>
    <row r="788" spans="1:2">
      <c r="A788" s="272"/>
      <c r="B788" s="166"/>
    </row>
    <row r="789" spans="1:2">
      <c r="A789" s="273"/>
      <c r="B789" s="166"/>
    </row>
    <row r="790" spans="1:2">
      <c r="A790" s="176"/>
      <c r="B790" s="166"/>
    </row>
    <row r="791" spans="1:2">
      <c r="A791" s="176"/>
      <c r="B791" s="166"/>
    </row>
    <row r="792" spans="1:2">
      <c r="A792" s="176"/>
      <c r="B792" s="166"/>
    </row>
    <row r="793" spans="1:2">
      <c r="A793" s="176"/>
      <c r="B793" s="166"/>
    </row>
    <row r="794" spans="1:2">
      <c r="A794" s="176"/>
      <c r="B794" s="166"/>
    </row>
    <row r="795" spans="1:2">
      <c r="A795" s="272"/>
    </row>
    <row r="796" spans="1:2">
      <c r="A796" s="272"/>
    </row>
    <row r="797" spans="1:2">
      <c r="A797" s="176"/>
      <c r="B797" s="166"/>
    </row>
    <row r="798" spans="1:2">
      <c r="B798" s="166"/>
    </row>
    <row r="799" spans="1:2">
      <c r="A799" s="272"/>
      <c r="B799" s="166"/>
    </row>
    <row r="800" spans="1:2">
      <c r="A800" s="176"/>
      <c r="B800" s="166"/>
    </row>
    <row r="801" spans="1:2">
      <c r="A801" s="176"/>
      <c r="B801" s="166"/>
    </row>
    <row r="802" spans="1:2">
      <c r="A802" s="272"/>
      <c r="B802" s="166"/>
    </row>
    <row r="803" spans="1:2">
      <c r="A803" s="176"/>
      <c r="B803" s="166"/>
    </row>
    <row r="804" spans="1:2">
      <c r="B804" s="166"/>
    </row>
    <row r="805" spans="1:2">
      <c r="A805" s="261"/>
      <c r="B805" s="272"/>
    </row>
    <row r="806" spans="1:2">
      <c r="B806" s="166"/>
    </row>
    <row r="807" spans="1:2">
      <c r="A807" s="272"/>
      <c r="B807" s="272"/>
    </row>
    <row r="808" spans="1:2">
      <c r="A808" s="272"/>
    </row>
    <row r="809" spans="1:2">
      <c r="A809" s="272"/>
    </row>
    <row r="810" spans="1:2">
      <c r="A810" s="176"/>
      <c r="B810" s="166"/>
    </row>
    <row r="811" spans="1:2">
      <c r="A811" s="176"/>
      <c r="B811" s="166"/>
    </row>
    <row r="812" spans="1:2">
      <c r="A812" s="272"/>
    </row>
    <row r="813" spans="1:2">
      <c r="A813" s="272"/>
    </row>
    <row r="814" spans="1:2">
      <c r="A814" s="176"/>
      <c r="B814" s="166"/>
    </row>
    <row r="815" spans="1:2">
      <c r="A815" s="176"/>
      <c r="B815" s="166"/>
    </row>
    <row r="816" spans="1:2">
      <c r="A816" s="176"/>
      <c r="B816" s="166"/>
    </row>
    <row r="817" spans="1:2">
      <c r="A817" s="176"/>
      <c r="B817" s="166"/>
    </row>
    <row r="818" spans="1:2">
      <c r="A818" s="176"/>
      <c r="B818" s="166"/>
    </row>
    <row r="819" spans="1:2">
      <c r="A819" s="272"/>
    </row>
    <row r="820" spans="1:2">
      <c r="A820" s="272"/>
    </row>
    <row r="821" spans="1:2">
      <c r="A821" s="176"/>
      <c r="B821" s="166"/>
    </row>
    <row r="822" spans="1:2">
      <c r="A822" s="176"/>
      <c r="B822" s="166"/>
    </row>
    <row r="823" spans="1:2">
      <c r="A823" s="176"/>
      <c r="B823" s="166"/>
    </row>
    <row r="824" spans="1:2">
      <c r="A824" s="176"/>
      <c r="B824" s="166"/>
    </row>
    <row r="825" spans="1:2">
      <c r="A825" s="176"/>
      <c r="B825" s="166"/>
    </row>
    <row r="826" spans="1:2">
      <c r="A826" s="259"/>
      <c r="B826" s="272"/>
    </row>
    <row r="827" spans="1:2">
      <c r="A827" s="176"/>
      <c r="B827" s="166"/>
    </row>
    <row r="828" spans="1:2">
      <c r="A828" s="272"/>
      <c r="B828" s="272"/>
    </row>
    <row r="829" spans="1:2">
      <c r="A829" s="272"/>
    </row>
    <row r="830" spans="1:2">
      <c r="A830" s="272"/>
    </row>
    <row r="831" spans="1:2">
      <c r="A831" s="176"/>
      <c r="B831" s="166"/>
    </row>
    <row r="832" spans="1:2">
      <c r="A832" s="176"/>
      <c r="B832" s="166"/>
    </row>
    <row r="833" spans="1:2">
      <c r="A833" s="272"/>
    </row>
    <row r="834" spans="1:2">
      <c r="A834" s="176"/>
      <c r="B834" s="166"/>
    </row>
    <row r="835" spans="1:2">
      <c r="A835" s="272"/>
    </row>
    <row r="836" spans="1:2">
      <c r="A836" s="272"/>
    </row>
    <row r="837" spans="1:2">
      <c r="A837" s="176"/>
      <c r="B837" s="166"/>
    </row>
    <row r="838" spans="1:2">
      <c r="A838" s="176"/>
      <c r="B838" s="166"/>
    </row>
    <row r="839" spans="1:2">
      <c r="A839" s="272"/>
    </row>
    <row r="840" spans="1:2">
      <c r="A840" s="272"/>
    </row>
    <row r="841" spans="1:2">
      <c r="A841" s="176"/>
      <c r="B841" s="166"/>
    </row>
    <row r="842" spans="1:2">
      <c r="A842" s="274"/>
    </row>
    <row r="844" spans="1:2">
      <c r="A844" s="265"/>
      <c r="B844" s="271"/>
    </row>
    <row r="846" spans="1:2">
      <c r="A846" s="265"/>
      <c r="B846" s="266"/>
    </row>
    <row r="849" spans="1:2">
      <c r="A849" s="267"/>
      <c r="B849" s="266"/>
    </row>
    <row r="851" spans="1:2">
      <c r="A851" s="267"/>
      <c r="B851" s="266"/>
    </row>
    <row r="853" spans="1:2">
      <c r="A853" s="267"/>
      <c r="B853" s="268"/>
    </row>
    <row r="854" spans="1:2">
      <c r="A854" s="263"/>
      <c r="B854" s="264"/>
    </row>
    <row r="856" spans="1:2">
      <c r="A856" s="259"/>
      <c r="B856" s="260"/>
    </row>
    <row r="858" spans="1:2">
      <c r="A858" s="259"/>
      <c r="B858" s="260"/>
    </row>
    <row r="860" spans="1:2">
      <c r="A860" s="261"/>
      <c r="B860" s="262"/>
    </row>
    <row r="861" spans="1:2">
      <c r="A861" s="257"/>
      <c r="B861" s="258"/>
    </row>
    <row r="863" spans="1:2">
      <c r="A863" s="259"/>
      <c r="B863" s="260"/>
    </row>
    <row r="865" spans="1:2">
      <c r="A865" s="259"/>
      <c r="B865" s="260"/>
    </row>
    <row r="867" spans="1:2">
      <c r="A867" s="261"/>
      <c r="B867" s="262"/>
    </row>
    <row r="868" spans="1:2">
      <c r="A868" s="257"/>
      <c r="B868" s="258"/>
    </row>
    <row r="870" spans="1:2">
      <c r="A870" s="259"/>
      <c r="B870" s="260"/>
    </row>
    <row r="872" spans="1:2">
      <c r="A872" s="259"/>
      <c r="B872" s="260"/>
    </row>
    <row r="874" spans="1:2">
      <c r="A874" s="261"/>
      <c r="B874" s="262"/>
    </row>
    <row r="875" spans="1:2">
      <c r="A875" s="257"/>
      <c r="B875" s="258"/>
    </row>
    <row r="876" spans="1:2">
      <c r="A876" s="257"/>
      <c r="B876" s="258"/>
    </row>
    <row r="877" spans="1:2">
      <c r="A877" s="257"/>
      <c r="B877" s="258"/>
    </row>
    <row r="878" spans="1:2">
      <c r="A878" s="257"/>
      <c r="B878" s="258"/>
    </row>
    <row r="879" spans="1:2">
      <c r="A879" s="257"/>
      <c r="B879" s="258"/>
    </row>
    <row r="881" spans="1:2">
      <c r="A881" s="259"/>
      <c r="B881" s="260"/>
    </row>
    <row r="883" spans="1:2">
      <c r="A883" s="259"/>
      <c r="B883" s="260"/>
    </row>
    <row r="885" spans="1:2">
      <c r="A885" s="261"/>
      <c r="B885" s="262"/>
    </row>
    <row r="886" spans="1:2">
      <c r="A886" s="257"/>
      <c r="B886" s="258"/>
    </row>
    <row r="887" spans="1:2">
      <c r="A887" s="257"/>
      <c r="B887" s="258"/>
    </row>
    <row r="889" spans="1:2">
      <c r="A889" s="259"/>
      <c r="B889" s="260"/>
    </row>
    <row r="891" spans="1:2">
      <c r="A891" s="259"/>
      <c r="B891" s="260"/>
    </row>
    <row r="893" spans="1:2">
      <c r="A893" s="261"/>
      <c r="B893" s="262"/>
    </row>
    <row r="894" spans="1:2">
      <c r="A894" s="257"/>
      <c r="B894" s="258"/>
    </row>
    <row r="895" spans="1:2">
      <c r="A895" s="257"/>
      <c r="B895" s="258"/>
    </row>
    <row r="897" spans="1:2">
      <c r="A897" s="259"/>
      <c r="B897" s="260"/>
    </row>
    <row r="899" spans="1:2">
      <c r="A899" s="259"/>
      <c r="B899" s="260"/>
    </row>
    <row r="901" spans="1:2">
      <c r="A901" s="261"/>
      <c r="B901" s="262"/>
    </row>
    <row r="902" spans="1:2">
      <c r="A902" s="257"/>
      <c r="B902" s="258"/>
    </row>
    <row r="903" spans="1:2">
      <c r="A903" s="257"/>
      <c r="B903" s="258"/>
    </row>
    <row r="904" spans="1:2">
      <c r="A904" s="257"/>
      <c r="B904" s="258"/>
    </row>
    <row r="905" spans="1:2">
      <c r="A905" s="257"/>
      <c r="B905" s="258"/>
    </row>
    <row r="906" spans="1:2">
      <c r="A906" s="257"/>
      <c r="B906" s="258"/>
    </row>
    <row r="907" spans="1:2">
      <c r="A907" s="257"/>
      <c r="B907" s="258"/>
    </row>
    <row r="908" spans="1:2">
      <c r="A908" s="257"/>
      <c r="B908" s="258"/>
    </row>
    <row r="909" spans="1:2">
      <c r="A909" s="257"/>
      <c r="B909" s="258"/>
    </row>
    <row r="910" spans="1:2">
      <c r="A910" s="257"/>
      <c r="B910" s="258"/>
    </row>
    <row r="911" spans="1:2">
      <c r="A911" s="257"/>
      <c r="B911" s="258"/>
    </row>
    <row r="913" spans="1:2">
      <c r="A913" s="259"/>
      <c r="B913" s="260"/>
    </row>
    <row r="915" spans="1:2">
      <c r="A915" s="259"/>
      <c r="B915" s="260"/>
    </row>
    <row r="917" spans="1:2">
      <c r="A917" s="261"/>
      <c r="B917" s="262"/>
    </row>
    <row r="918" spans="1:2">
      <c r="A918" s="257"/>
      <c r="B918" s="258"/>
    </row>
    <row r="919" spans="1:2">
      <c r="A919" s="257"/>
      <c r="B919" s="258"/>
    </row>
    <row r="920" spans="1:2">
      <c r="A920" s="257"/>
      <c r="B920" s="258"/>
    </row>
    <row r="921" spans="1:2">
      <c r="A921" s="257"/>
      <c r="B921" s="258"/>
    </row>
    <row r="922" spans="1:2">
      <c r="A922" s="257"/>
      <c r="B922" s="258"/>
    </row>
    <row r="923" spans="1:2">
      <c r="A923" s="257"/>
      <c r="B923" s="258"/>
    </row>
    <row r="925" spans="1:2">
      <c r="A925" s="259"/>
      <c r="B925" s="260"/>
    </row>
    <row r="927" spans="1:2">
      <c r="A927" s="259"/>
      <c r="B927" s="260"/>
    </row>
    <row r="929" spans="1:2">
      <c r="A929" s="261"/>
      <c r="B929" s="262"/>
    </row>
    <row r="930" spans="1:2">
      <c r="A930" s="257"/>
      <c r="B930" s="258"/>
    </row>
    <row r="931" spans="1:2">
      <c r="A931" s="257"/>
      <c r="B931" s="258"/>
    </row>
    <row r="932" spans="1:2">
      <c r="A932" s="257"/>
      <c r="B932" s="258"/>
    </row>
    <row r="935" spans="1:2">
      <c r="A935" s="259"/>
      <c r="B935" s="260"/>
    </row>
    <row r="937" spans="1:2">
      <c r="A937" s="259"/>
      <c r="B937" s="260"/>
    </row>
    <row r="939" spans="1:2">
      <c r="A939" s="261"/>
      <c r="B939" s="262"/>
    </row>
    <row r="940" spans="1:2">
      <c r="A940" s="257"/>
      <c r="B940" s="258"/>
    </row>
    <row r="942" spans="1:2">
      <c r="A942" s="259"/>
      <c r="B942" s="260"/>
    </row>
    <row r="944" spans="1:2">
      <c r="A944" s="259"/>
      <c r="B944" s="260"/>
    </row>
    <row r="946" spans="1:2">
      <c r="A946" s="261"/>
      <c r="B946" s="262"/>
    </row>
    <row r="947" spans="1:2">
      <c r="A947" s="257"/>
      <c r="B947" s="258"/>
    </row>
    <row r="948" spans="1:2">
      <c r="A948" s="257"/>
      <c r="B948" s="258"/>
    </row>
    <row r="950" spans="1:2">
      <c r="A950" s="259"/>
      <c r="B950" s="260"/>
    </row>
    <row r="952" spans="1:2">
      <c r="A952" s="259"/>
      <c r="B952" s="260"/>
    </row>
    <row r="954" spans="1:2">
      <c r="A954" s="261"/>
      <c r="B954" s="262"/>
    </row>
    <row r="955" spans="1:2">
      <c r="A955" s="257"/>
      <c r="B955" s="258"/>
    </row>
    <row r="956" spans="1:2">
      <c r="A956" s="257"/>
      <c r="B956" s="258"/>
    </row>
    <row r="957" spans="1:2">
      <c r="A957" s="257"/>
      <c r="B957" s="258"/>
    </row>
    <row r="958" spans="1:2">
      <c r="A958" s="257"/>
      <c r="B958" s="258"/>
    </row>
    <row r="959" spans="1:2">
      <c r="A959" s="257"/>
      <c r="B959" s="258"/>
    </row>
    <row r="960" spans="1:2">
      <c r="A960" s="257"/>
      <c r="B960" s="258"/>
    </row>
    <row r="961" spans="1:2">
      <c r="A961" s="257"/>
      <c r="B961" s="258"/>
    </row>
    <row r="962" spans="1:2">
      <c r="A962" s="257"/>
      <c r="B962" s="258"/>
    </row>
    <row r="963" spans="1:2">
      <c r="A963" s="257"/>
      <c r="B963" s="258"/>
    </row>
    <row r="964" spans="1:2">
      <c r="A964" s="257"/>
      <c r="B964" s="258"/>
    </row>
    <row r="965" spans="1:2">
      <c r="A965" s="257"/>
      <c r="B965" s="258"/>
    </row>
    <row r="968" spans="1:2">
      <c r="A968" s="259"/>
      <c r="B968" s="260"/>
    </row>
    <row r="970" spans="1:2">
      <c r="A970" s="259"/>
      <c r="B970" s="260"/>
    </row>
  </sheetData>
  <mergeCells count="1">
    <mergeCell ref="A1:P1"/>
  </mergeCells>
  <phoneticPr fontId="0" type="noConversion"/>
  <printOptions horizontalCentered="1"/>
  <pageMargins left="0.19685039370078741" right="0.19685039370078741" top="0.43307086614173229" bottom="0.43307086614173229" header="0.51181102362204722" footer="0.51181102362204722"/>
  <pageSetup paperSize="8" scale="80" firstPageNumber="8" fitToHeight="0" orientation="landscape" r:id="rId1"/>
  <headerFooter alignWithMargins="0"/>
  <ignoredErrors>
    <ignoredError sqref="A84 A92 A100 A71 A63:A64 A66 A288:A28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bilanca</vt:lpstr>
      <vt:lpstr>prihodi</vt:lpstr>
      <vt:lpstr>rashodi-opći dio</vt:lpstr>
      <vt:lpstr>račun financiranja</vt:lpstr>
      <vt:lpstr>posebni dio</vt:lpstr>
      <vt:lpstr>bilanca!Print_Area</vt:lpstr>
      <vt:lpstr>'posebni dio'!Print_Area</vt:lpstr>
      <vt:lpstr>prihodi!Print_Area</vt:lpstr>
      <vt:lpstr>'račun financiranja'!Print_Area</vt:lpstr>
      <vt:lpstr>'rashodi-opći dio'!Print_Area</vt:lpstr>
      <vt:lpstr>'posebni dio'!Print_Titles</vt:lpstr>
      <vt:lpstr>prihodi!Print_Titles</vt:lpstr>
      <vt:lpstr>'račun financiranja'!Print_Titles</vt:lpstr>
      <vt:lpstr>'rashodi-opći dio'!Print_Titles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Kristina Blagus</cp:lastModifiedBy>
  <cp:lastPrinted>2022-11-21T15:54:31Z</cp:lastPrinted>
  <dcterms:created xsi:type="dcterms:W3CDTF">2001-11-29T15:00:47Z</dcterms:created>
  <dcterms:modified xsi:type="dcterms:W3CDTF">2023-01-26T09:21:19Z</dcterms:modified>
</cp:coreProperties>
</file>